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5" yWindow="15" windowWidth="1980" windowHeight="1170" tabRatio="879" firstSheet="4" activeTab="8"/>
  </bookViews>
  <sheets>
    <sheet name="2023 год кап.рем" sheetId="49" r:id="rId1"/>
    <sheet name="2024  (4)" sheetId="55" r:id="rId2"/>
    <sheet name="2025 " sheetId="45" r:id="rId3"/>
    <sheet name="2026" sheetId="50" r:id="rId4"/>
    <sheet name="2027" sheetId="52" r:id="rId5"/>
    <sheet name="2028" sheetId="51" r:id="rId6"/>
    <sheet name="Сведения о показателях" sheetId="35" r:id="rId7"/>
    <sheet name="Перечень основных мероприятий" sheetId="36" r:id="rId8"/>
    <sheet name="Ресурсное обеспечение техника" sheetId="42" r:id="rId9"/>
  </sheets>
  <calcPr calcId="125725"/>
</workbook>
</file>

<file path=xl/calcChain.xml><?xml version="1.0" encoding="utf-8"?>
<calcChain xmlns="http://schemas.openxmlformats.org/spreadsheetml/2006/main">
  <c r="O18" i="35"/>
  <c r="O13"/>
  <c r="E44" i="42"/>
  <c r="D44" s="1"/>
  <c r="D34"/>
  <c r="D33"/>
  <c r="D30"/>
  <c r="D29"/>
  <c r="D17"/>
  <c r="D16"/>
  <c r="D15"/>
  <c r="G18" i="45"/>
  <c r="F18"/>
  <c r="E18"/>
  <c r="C25" i="55"/>
  <c r="F21"/>
  <c r="G21" s="1"/>
  <c r="D25"/>
  <c r="F24"/>
  <c r="E24"/>
  <c r="E23"/>
  <c r="F22"/>
  <c r="E20"/>
  <c r="E19"/>
  <c r="F25" l="1"/>
  <c r="E22"/>
  <c r="E25" s="1"/>
  <c r="G25" l="1"/>
  <c r="J24" i="42" l="1"/>
  <c r="I24"/>
  <c r="H24"/>
  <c r="D40" l="1"/>
  <c r="D39"/>
  <c r="J31" l="1"/>
  <c r="J27"/>
  <c r="J23"/>
  <c r="J22"/>
  <c r="I31"/>
  <c r="I27"/>
  <c r="I23"/>
  <c r="I22"/>
  <c r="H31"/>
  <c r="H27"/>
  <c r="H23"/>
  <c r="H22"/>
  <c r="G23"/>
  <c r="G22"/>
  <c r="G31"/>
  <c r="F23"/>
  <c r="F22"/>
  <c r="F42" s="1"/>
  <c r="E38"/>
  <c r="D38" s="1"/>
  <c r="E26"/>
  <c r="D26" s="1"/>
  <c r="E25"/>
  <c r="D25" s="1"/>
  <c r="E31"/>
  <c r="E27"/>
  <c r="E23"/>
  <c r="E13"/>
  <c r="E18"/>
  <c r="E14"/>
  <c r="E11" s="1"/>
  <c r="E43" l="1"/>
  <c r="D23"/>
  <c r="E24"/>
  <c r="J20"/>
  <c r="H20"/>
  <c r="I20"/>
  <c r="E22"/>
  <c r="D22" s="1"/>
  <c r="C30" i="49"/>
  <c r="E23" i="51"/>
  <c r="G23"/>
  <c r="F23" s="1"/>
  <c r="D23" i="45"/>
  <c r="D29" i="50"/>
  <c r="C29"/>
  <c r="D27" i="52"/>
  <c r="C27"/>
  <c r="F23"/>
  <c r="G23"/>
  <c r="G27"/>
  <c r="F26"/>
  <c r="E26" s="1"/>
  <c r="F25"/>
  <c r="E25" s="1"/>
  <c r="G25" i="50"/>
  <c r="F25" s="1"/>
  <c r="F24" i="51"/>
  <c r="E24" s="1"/>
  <c r="F28" i="50"/>
  <c r="E28" s="1"/>
  <c r="F25" i="49"/>
  <c r="G19" i="45"/>
  <c r="F19" s="1"/>
  <c r="F22"/>
  <c r="E22" s="1"/>
  <c r="E29" i="49"/>
  <c r="E28"/>
  <c r="D30"/>
  <c r="E27"/>
  <c r="E26"/>
  <c r="G29" i="50"/>
  <c r="C23" i="45"/>
  <c r="E42" i="42" l="1"/>
  <c r="E20"/>
  <c r="F18" i="51"/>
  <c r="E18" s="1"/>
  <c r="F19"/>
  <c r="E19" s="1"/>
  <c r="F20"/>
  <c r="E20" s="1"/>
  <c r="F21"/>
  <c r="E21" s="1"/>
  <c r="F22"/>
  <c r="E22" s="1"/>
  <c r="F20" i="52"/>
  <c r="E20" s="1"/>
  <c r="F18"/>
  <c r="F19"/>
  <c r="E19" s="1"/>
  <c r="F21"/>
  <c r="E21" s="1"/>
  <c r="F22"/>
  <c r="E22" s="1"/>
  <c r="F24"/>
  <c r="E24" s="1"/>
  <c r="F27" i="50"/>
  <c r="E27"/>
  <c r="F26"/>
  <c r="E26"/>
  <c r="F21" i="45"/>
  <c r="E21" s="1"/>
  <c r="F20"/>
  <c r="E41" i="42" l="1"/>
  <c r="F27" i="52"/>
  <c r="E18"/>
  <c r="E27" s="1"/>
  <c r="E20" i="45"/>
  <c r="E23" s="1"/>
  <c r="F23"/>
  <c r="G23" l="1"/>
  <c r="G25" i="51"/>
  <c r="D25"/>
  <c r="C25"/>
  <c r="F25"/>
  <c r="F24" i="50"/>
  <c r="E24" s="1"/>
  <c r="F23"/>
  <c r="E23"/>
  <c r="F22"/>
  <c r="E22"/>
  <c r="F21"/>
  <c r="E21"/>
  <c r="F20"/>
  <c r="F29" s="1"/>
  <c r="E20" l="1"/>
  <c r="E29" s="1"/>
  <c r="E25" i="51"/>
  <c r="G24" i="49" l="1"/>
  <c r="F22" l="1"/>
  <c r="F20"/>
  <c r="E23"/>
  <c r="E22"/>
  <c r="E21"/>
  <c r="E19"/>
  <c r="E18"/>
  <c r="E17"/>
  <c r="E16"/>
  <c r="E15"/>
  <c r="E20" l="1"/>
  <c r="F30"/>
  <c r="E30"/>
  <c r="G30" s="1"/>
  <c r="G12" i="42" l="1"/>
  <c r="F31" l="1"/>
  <c r="G27"/>
  <c r="F27"/>
  <c r="D27" s="1"/>
  <c r="G24"/>
  <c r="F24"/>
  <c r="F20"/>
  <c r="D31" l="1"/>
  <c r="D24"/>
  <c r="J43"/>
  <c r="I43" s="1"/>
  <c r="H43" s="1"/>
  <c r="F43"/>
  <c r="F41"/>
  <c r="H18"/>
  <c r="G18"/>
  <c r="F18"/>
  <c r="F44" l="1"/>
  <c r="J14"/>
  <c r="I14"/>
  <c r="H14"/>
  <c r="H11" s="1"/>
  <c r="G14"/>
  <c r="G11" s="1"/>
  <c r="F14"/>
  <c r="F11" s="1"/>
  <c r="J13"/>
  <c r="I13"/>
  <c r="H13"/>
  <c r="G13"/>
  <c r="F13"/>
  <c r="J12"/>
  <c r="I12"/>
  <c r="H12"/>
  <c r="D12" s="1"/>
  <c r="D13" l="1"/>
  <c r="J11"/>
  <c r="J18" s="1"/>
  <c r="I11"/>
  <c r="I41"/>
  <c r="H41" s="1"/>
  <c r="H44" s="1"/>
  <c r="D14"/>
  <c r="D11" s="1"/>
  <c r="D18"/>
  <c r="I18" l="1"/>
  <c r="J42"/>
  <c r="I42"/>
  <c r="H42"/>
  <c r="J41"/>
  <c r="G37"/>
  <c r="G36" s="1"/>
  <c r="I44" l="1"/>
  <c r="J44"/>
  <c r="D36"/>
  <c r="G42"/>
  <c r="D42" s="1"/>
  <c r="D37"/>
  <c r="G20" l="1"/>
  <c r="D20" s="1"/>
  <c r="G43"/>
  <c r="D43" s="1"/>
  <c r="D41" l="1"/>
  <c r="G41"/>
  <c r="G44" s="1"/>
</calcChain>
</file>

<file path=xl/sharedStrings.xml><?xml version="1.0" encoding="utf-8"?>
<sst xmlns="http://schemas.openxmlformats.org/spreadsheetml/2006/main" count="315" uniqueCount="185">
  <si>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</si>
  <si>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</si>
  <si>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</si>
  <si>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</si>
  <si>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</si>
  <si>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</si>
  <si>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</si>
  <si>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</si>
  <si>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Всего  тыс. руб.</t>
  </si>
  <si>
    <t>Площадь м2</t>
  </si>
  <si>
    <t>Итого:</t>
  </si>
  <si>
    <t>протяженность м</t>
  </si>
  <si>
    <t>от___________________ 2020г №__________</t>
  </si>
  <si>
    <t>постановлению администрации города Ливны</t>
  </si>
  <si>
    <t>Всего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</si>
  <si>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</si>
  <si>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</si>
  <si>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</si>
  <si>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</si>
  <si>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</si>
  <si>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</si>
  <si>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</si>
  <si>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</si>
  <si>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</si>
  <si>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 xml:space="preserve">Ремонт автомобильных дорог города </t>
  </si>
  <si>
    <t>2.2.</t>
  </si>
  <si>
    <t>2.3.</t>
  </si>
  <si>
    <t>из них: Дорожный фонд Орловской области</t>
  </si>
  <si>
    <t>2023 год</t>
  </si>
  <si>
    <t>автомобильных дорог, подлежащих ремонту в 2023году</t>
  </si>
  <si>
    <t>Приложение  к</t>
  </si>
  <si>
    <t>Местный бюджет</t>
  </si>
  <si>
    <t>Областной бюджет</t>
  </si>
  <si>
    <t xml:space="preserve"> Местный бюджет</t>
  </si>
  <si>
    <t>Устранение деформаций и повреждений дорожного покрытия (ямочный ремонт)</t>
  </si>
  <si>
    <t>2024 год</t>
  </si>
  <si>
    <t>автомобильных дорог, подлежащих ремонту в 2024году</t>
  </si>
  <si>
    <t>2025 год</t>
  </si>
  <si>
    <t>Сведения о показателях (индикаторах) муниципальной программы</t>
  </si>
  <si>
    <t>Цель, задачи муниципальной программы</t>
  </si>
  <si>
    <t>Наименование показателя (индикатора)</t>
  </si>
  <si>
    <t>Ед. измерения</t>
  </si>
  <si>
    <t>Значения показателя (индикатора)</t>
  </si>
  <si>
    <t>базовое значение</t>
  </si>
  <si>
    <t>1.</t>
  </si>
  <si>
    <t xml:space="preserve">Основное мероприятие 1 Ремонт автомобильных дорог общего пользования местного значения города </t>
  </si>
  <si>
    <t>Основное мероприятие 1 Содержание автомобильных дорог общего пользования местного значения  города</t>
  </si>
  <si>
    <t>1.2</t>
  </si>
  <si>
    <t>1.2.1</t>
  </si>
  <si>
    <t>Содержание автомобильных дорог</t>
  </si>
  <si>
    <t>км</t>
  </si>
  <si>
    <t>1.1.1</t>
  </si>
  <si>
    <t>Наименование основного мероприятия муниципальной программы</t>
  </si>
  <si>
    <t>Ответственный исполнитель</t>
  </si>
  <si>
    <t>Срок</t>
  </si>
  <si>
    <t>начала реализации</t>
  </si>
  <si>
    <t>окончания реализации</t>
  </si>
  <si>
    <t>Ожидаемый непосредственный результат (краткое описание)</t>
  </si>
  <si>
    <t xml:space="preserve">Мероприятие 1.Ремонт автомобильных дорог города </t>
  </si>
  <si>
    <t>Управление жилищно-коммунального хозяйства администрации города Ливны</t>
  </si>
  <si>
    <t>1</t>
  </si>
  <si>
    <t>2</t>
  </si>
  <si>
    <t>Мероприятие 1. Содержание автомобильных дорог</t>
  </si>
  <si>
    <t>-</t>
  </si>
  <si>
    <t>Статус</t>
  </si>
  <si>
    <t>Муниципальная программа</t>
  </si>
  <si>
    <t>"Ремонт, строительство, реконструкция и содержание автомобильных дорог общего пользования местного значения города Ливны"</t>
  </si>
  <si>
    <t>Наименование муниципальной программы, основного мероприятия муниципальной программы, мероприятий муниципальной программы</t>
  </si>
  <si>
    <t>Ответственный исполнитель, соисполнители</t>
  </si>
  <si>
    <t>Расходы по годам реализации, тыс.руб.</t>
  </si>
  <si>
    <t>Управление жилищно-коммунального хозяйства администрации города Ливны, управление муниципального имущества администрации города Ливны</t>
  </si>
  <si>
    <t>и содержание автомобильных дорог общего</t>
  </si>
  <si>
    <t>Перечень основных мероприятий муниципальной программы</t>
  </si>
  <si>
    <t>Ресурсное обеспечение реализации муниципальной программы</t>
  </si>
  <si>
    <t xml:space="preserve">Основное мероприятие 1. Ремонт автомобильных дорог общего пользования местного значения города </t>
  </si>
  <si>
    <t>Основное мероприятие 2. Содержание автомобильных дорог общего пользования местного значения  города</t>
  </si>
  <si>
    <t>2.1</t>
  </si>
  <si>
    <t>2.2</t>
  </si>
  <si>
    <t>Задача2: обеспечение поддержания надлежащего технического состояния автомобильных дорог</t>
  </si>
  <si>
    <t>Протяженность отремонтированных дорог</t>
  </si>
  <si>
    <t>Протяженность дорог, на которых выполняются работы по содержанию</t>
  </si>
  <si>
    <t>м</t>
  </si>
  <si>
    <t>автомобильных дорог, подлежащих ремонту в 2025году</t>
  </si>
  <si>
    <t>Итого</t>
  </si>
  <si>
    <t>Увеличение количества отремонтированных  участков автомобильных дорог общего пользования местного значения и сокращение количества дорог неудовлетворительного качества</t>
  </si>
  <si>
    <t>Поддержание транспортно-эксплуатационного состояния дорог, на которых выполняются работы по содержанию</t>
  </si>
  <si>
    <t>Улучшение качества работ, выполняемых по содержанию улично-дорожной сети города</t>
  </si>
  <si>
    <t>пользования местного значения города Ливны Орловской области"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</si>
  <si>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Орловской области"</t>
  </si>
  <si>
    <t>Приложение 6</t>
  </si>
  <si>
    <t>1.2.2</t>
  </si>
  <si>
    <t>Количество приобретаемой техники</t>
  </si>
  <si>
    <t>ед.</t>
  </si>
  <si>
    <t>2.</t>
  </si>
  <si>
    <t>Задача 1: восстановление транспортно-эксплуатационных характеристик автомобильных дорог общего пользования местного значения</t>
  </si>
  <si>
    <t>Задача1: восстановление транспортно-эксплуатационных характеристик автомобильных дорог общего пользования местного значения</t>
  </si>
  <si>
    <t>Приобретение дорожной техники, необходимой для содержания автомобильных дорог общего пользования местного значения</t>
  </si>
  <si>
    <t>Приобретение комбинированной дорожной машины СДК - 65115К</t>
  </si>
  <si>
    <t>Мероприятие 2. Приобретение дорожной техники, необходимой для содержания автомобильных дорог общего пользования местного значения</t>
  </si>
  <si>
    <t>Прим.</t>
  </si>
  <si>
    <t>готовится ПСД</t>
  </si>
  <si>
    <t>определена подрядная организация ООО "Строинвест"</t>
  </si>
  <si>
    <t>аукцион не состоялся, не было заявок</t>
  </si>
  <si>
    <t>проходит гос. экспертизу</t>
  </si>
  <si>
    <t>Договор с АУ ОО "Орелгосэкспертиза"</t>
  </si>
  <si>
    <t>Оплата по договору</t>
  </si>
  <si>
    <t>Договор подписан</t>
  </si>
  <si>
    <t>30% (аванс) оплачен</t>
  </si>
  <si>
    <t>определена подрядная организация ГУП ОО "Дорожная служба"</t>
  </si>
  <si>
    <t>Дорожный фонд г. Ливны</t>
  </si>
  <si>
    <t>2.3.1.</t>
  </si>
  <si>
    <t>Кредиторская задолженность</t>
  </si>
  <si>
    <t>2.4.</t>
  </si>
  <si>
    <t>капитальный ремонт участка автомобильной дороги общего пользования местного значения города Ливны Орловской области  по ул. 2-я Заводская (от ул. Вишневая до д.1а по ул. Солнечная)</t>
  </si>
  <si>
    <t>капитальный ремонт участка автомобильной дороги общего пользования местного значения города Ливны Орловской области  по ул. 2-я Заводская (от ул. Мира до ул. Вишневая)</t>
  </si>
  <si>
    <t>ремонт участка автомобильной дороги общего пользования местного значения города Ливны Орловской области  по ул. Мира (от ул. Гайдара до ул. 2-я Заводская)</t>
  </si>
  <si>
    <t>капитальный ремонт участка автомобильной дороги общего пользования местного значения города Ливны Орловской области  по ул. 2-я Заводская (от  ЦТП №142 до ул. Мира)</t>
  </si>
  <si>
    <t>капитальный ремонт участка автомобильной дороги общего пользования местного значения города Ливны Орловской области  по ул. 2-я Заводская (от ул. Октябрьская до ЦТП №142)</t>
  </si>
  <si>
    <t>ремонт участка автомобильной дороги общего пользования местного значения города Ливны Орловской области ул. Звездная</t>
  </si>
  <si>
    <t>капитальный ремонт участка автомобильной дороги общего пользования местного значения города Ливны Орловской области ул. Дзержинского (от ул. Рабочая до ул. Карла Маркса)</t>
  </si>
  <si>
    <t>капитальный ремонт участка автомобильной дороги общего пользования местного значения города Ливны Орловской области ул. Дзержинского (от  ул. Карла Маркса до ул. Дружбы Народов)</t>
  </si>
  <si>
    <t>капитальный ремонт участка автомобильной дороги общего пользования местного значения города Ливны Орловской области ул. Дзержинского (от ул. Дружбы Народов до ул. Орджоникидзе)</t>
  </si>
  <si>
    <t>капитальный ремонт участков автомобильных дорог общего пользования местного значения в городе Ливны Орловской области ул. Степная</t>
  </si>
  <si>
    <t>ремонт участка автомобильной дороги общего пользования местного значения города Ливны Орловской области тротуар по ул. Октябрьская (от Храма им. Георгия Победоносца до ФОКОТ)</t>
  </si>
  <si>
    <t>ремонт участка автомобильной дороги общего пользования местного значения города Ливны Орловской области улица Гайдара от автомобильной дороги Орел-Тамбов до пер. Высотный (восстановление электроосвещения)</t>
  </si>
  <si>
    <t>ремонт участка автомобильной дороги общего пользования местного значения города Ливны Орловской области ул. Железнодорожная</t>
  </si>
  <si>
    <t>ремонт участка автомобильной дороги общего пользования местного значения города Ливны Орловской области ул. Капитана Филиппова (от ул. Карла Маркса до ул. Рабочая)</t>
  </si>
  <si>
    <t>ремонт участка автомобильной дороги общего пользования местного значения города Ливны Орловской области ул. Индустриальная (от ул. Денисова до д.1д по ул. Индустриальная)</t>
  </si>
  <si>
    <t>ремонт участка автомобильной дороги общего пользования местного значения города Ливны Орловской области ул. Зеленая (от ул. Л-та Шебанова до д. 1А)</t>
  </si>
  <si>
    <t>ремонт участка автомобильной дороги общего пользования местного значения города Ливны Орловской области пер. Почтовый</t>
  </si>
  <si>
    <t>ремонт участка автомобильной дороги общего пользования местного значения города Ливны Орловской области  ул. Гражданская (от ул. Орловская до ул. Пересыханская);</t>
  </si>
  <si>
    <t>ремонт участка автомобильной дороги общего пользования местного значения города Ливны Орловской области ул. Октябрьская (от д. 1 по ул. Октябрьская до ул. Гайдара)</t>
  </si>
  <si>
    <t>ремонт участка автомобильной дороги общего пользования местного значения города Ливны Орловской области ул. Октябрьская (от  ул. Гайдара до ул. Денисова)</t>
  </si>
  <si>
    <t>автомобильных дорог, подлежащих ремонту в 2026году</t>
  </si>
  <si>
    <t>автомобильных дорог, подлежащих ремонту в 2027году</t>
  </si>
  <si>
    <t>автомобильных дорог, подлежащих ремонту в 2028году</t>
  </si>
  <si>
    <t>2026 год</t>
  </si>
  <si>
    <t>2027 год</t>
  </si>
  <si>
    <t>2028 год</t>
  </si>
  <si>
    <t>2028г.</t>
  </si>
  <si>
    <t>2028 г.</t>
  </si>
  <si>
    <t>ремонт участка автомобильной дороги общего пользования местного значения города Ливны Орловской области ул. Леонова (от ул. Курская до ул. Челпанова)</t>
  </si>
  <si>
    <t>ремонт участка автомобильной дороги общего пользования местного значения города Ливны Орловской области ул. Щербакова (от ул. Титова до пер. Октябрьский)</t>
  </si>
  <si>
    <t>ремонт участка автомобильной дороги общего пользования местного значения города Ливны Орловской области ул. Сосновская</t>
  </si>
  <si>
    <t>ремонт участка автомобильной дороги общего пользования местного значения города Ливны Орловской области ул. Дружбы Народов (частный сектор)</t>
  </si>
  <si>
    <t>ремонт участка автомобильной дороги общего пользования местного значения города Ливны Орловской области тротуар по ул. К. Маркса (от ул. Кирова)</t>
  </si>
  <si>
    <t>ремонт участка автомобильной дороги общего пользования местного значения города Ливны Орловской области ул. Гражданская (от ул. Пушкина до ул. Щербакова);</t>
  </si>
  <si>
    <t>ремонт участка автомобильной дороги общего пользования местного значения города Ливны Орловской области переулок Щербакова (от ул. Щербакова до ул. Мира)</t>
  </si>
  <si>
    <t>ремонт участка автомобильной дороги общего пользования местного значения города Ливны Орловской области ул. Поликарпова (ул. Титова до ул. Поликарпова, д.37)</t>
  </si>
  <si>
    <t>ремонт участка автомобильной дороги общего пользования местного значения города Ливны Орловской области ул. Селищева (от ул.Денисова до ул. Индустриальная)</t>
  </si>
  <si>
    <t>ремонт участка автомобильной дороги общего пользования местного значения города Ливны Орловской области ул. Сергея Белоцерковского</t>
  </si>
  <si>
    <t>ремонт участка автомобильной дороги общего пользования местного значения города Ливны Орловской области ул. Гайдара (мост)</t>
  </si>
  <si>
    <t>ремонт участка автомобильной дороги общего пользования местного значения города Ливны Орловской области ул. Геннадия Дорофеева</t>
  </si>
  <si>
    <t>ремонт участка автомобильной дороги общего пользования местного значения города Ливны Орловской области ул. Павлова</t>
  </si>
  <si>
    <t>ремонт участка автомобильной дороги общего пользования местного значения города Ливны Орловской области ул. 6-я Гвардейская Дивизия (от ул. Железнодорожная до ул. Щербакова)</t>
  </si>
  <si>
    <t>ремонт участка автомобильной дороги общего пользования местного значения города Ливны Орловской области тротуар по ул. Дзержинского (от ул. К. Маркса до ул. Рабочая)</t>
  </si>
  <si>
    <t>ремонт участка автомобильной дороги общего пользования местного значения города Ливны Орловской области квартальный проезд от магазина "Ветеран" до сквера Аркадия Шипунова</t>
  </si>
  <si>
    <t>ремонт участка автомобильной дороги общего пользования местного значения города Ливны Орловской области ул. Орджоникидзе (от ул. Дзержинского до ул. Свердлова) правая сторона</t>
  </si>
  <si>
    <t>ремонт участка автомобильной дороги общего пользования местного значения города Ливны Орловской области ул. Песочная</t>
  </si>
  <si>
    <t>ремонт участка автомобильной дороги общего пользования местного значения города Ливны Орловской области ул. Елецкая</t>
  </si>
  <si>
    <t>ремонт участка автомобильной дороги общего пользования местного значения города Ливны Орловской области ул. Курская (от ул. Беляева до ул. Воронежская)</t>
  </si>
  <si>
    <t>ремонт участка автомобильной дороги общего пользования местного значения города Ливны Орловской области ул. Аникушкина</t>
  </si>
  <si>
    <t>ремонт участка автомобильной дороги общего пользования местного значения города Ливны Орловской области ул. Орджоникидзе (от ул. Кирова до ул. Дзержинского)</t>
  </si>
  <si>
    <t>ремонт участка автомобильной дороги общего пользования местного значения города Ливны Орловской области ул. Московская ( от ул. Кирова до кирпичного завода)</t>
  </si>
  <si>
    <t>ремонт участка автомобильной дороги общего пользования местного значения города Ливны Орловской области ул. Свердлова (от ул. Рабочая до ул. Аникушкина)</t>
  </si>
  <si>
    <t>ремонт участка автомобильной дороги общего пользования местного значения города Ливны Орловской области ул. Денисова (от ул. Индустриальная до д. 28 по ул. Денисова)</t>
  </si>
  <si>
    <t>капитальный ремонт участков автомобильных дорог общего пользования местного значения в городе Ливны Орловской области ул. Гайдара (от д.23 по ул. Гайдара до д.13 по пер. Гайдара)</t>
  </si>
  <si>
    <t>Приложение 4</t>
  </si>
  <si>
    <t>Приложение 7</t>
  </si>
  <si>
    <t>Приложение 8</t>
  </si>
  <si>
    <t>Приложение 9</t>
  </si>
  <si>
    <t>капитальный ремонт участка автомобильной дороги общего пользования местного значения города Ливны Орловской области   ул. Первомайская</t>
  </si>
  <si>
    <t>ремонт участка автомобильной дороги общего пользования местного значения города Ливны Орловской области   ул. Мира (от ул. Денисова до ул. Губанова)</t>
  </si>
  <si>
    <t>ремонт участка автомобильной дороги общего пользования местного значения города Ливны Орловской области ул. Индустриальная (от д.1 д по ул. Индустриальная до АО "Автоагрегат")</t>
  </si>
  <si>
    <t>ремонт участка автомобильной дороги общего пользования местного значения города Ливны Орловской области ул. Аркадия Шипунова</t>
  </si>
  <si>
    <t>2020 год</t>
  </si>
  <si>
    <t>2021 год</t>
  </si>
  <si>
    <t>2022 год</t>
  </si>
  <si>
    <t>ремонт участков автомобильных дорог общего пользования местного значения города Ливны Орловской области ул. Хохлова (корректировка)</t>
  </si>
  <si>
    <t>2023 г.</t>
  </si>
  <si>
    <t>Приложение 1</t>
  </si>
  <si>
    <t xml:space="preserve">Приложение 2 </t>
  </si>
  <si>
    <t>Приложение 3</t>
  </si>
  <si>
    <t>Приложение 5</t>
  </si>
  <si>
    <t>Цель: надлежащее содержание и ремонт автомобильных дорог общего пользования местного значения в целях доведения их транспортно-эксплуатационного состояния до нормативных требований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</si>
</sst>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"/>
    <numFmt numFmtId="166" formatCode="0.0000"/>
    <numFmt numFmtId="167" formatCode="0.000000"/>
    <numFmt numFmtId="168" formatCode="#,##0.00000"/>
  </numFmts>
  <fonts count="36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color indexed="6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sz val="10"/>
      <color theme="4" tint="-0.499984740745262"/>
      <name val="Times New Roman"/>
      <family val="1"/>
      <charset val="204"/>
    </font>
    <font>
      <sz val="11"/>
      <color theme="4" tint="-0.49998474074526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0" borderId="1" xfId="0" applyFont="1" applyFill="1" applyBorder="1" applyAlignment="1">
      <alignment horizontal="center" vertical="center"/>
    </xf>
    <xf numFmtId="0" fontId="8" fillId="2" borderId="0" xfId="0" applyFont="1" applyFill="1"/>
    <xf numFmtId="0" fontId="11" fillId="2" borderId="0" xfId="0" applyFont="1" applyFill="1"/>
    <xf numFmtId="0" fontId="13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165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165" fontId="4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9" fontId="7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9" fontId="1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top" wrapText="1"/>
    </xf>
    <xf numFmtId="166" fontId="0" fillId="0" borderId="0" xfId="0" applyNumberFormat="1"/>
    <xf numFmtId="0" fontId="2" fillId="0" borderId="1" xfId="0" applyFont="1" applyBorder="1" applyAlignment="1">
      <alignment vertical="center" wrapText="1"/>
    </xf>
    <xf numFmtId="0" fontId="0" fillId="3" borderId="1" xfId="0" applyFill="1" applyBorder="1"/>
    <xf numFmtId="0" fontId="2" fillId="0" borderId="1" xfId="0" applyFont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165" fontId="4" fillId="3" borderId="4" xfId="0" applyNumberFormat="1" applyFont="1" applyFill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/>
    <xf numFmtId="0" fontId="4" fillId="0" borderId="2" xfId="0" applyFont="1" applyFill="1" applyBorder="1" applyAlignment="1">
      <alignment horizontal="center" vertical="center" wrapText="1"/>
    </xf>
    <xf numFmtId="167" fontId="0" fillId="0" borderId="0" xfId="0" applyNumberFormat="1"/>
    <xf numFmtId="0" fontId="21" fillId="0" borderId="1" xfId="0" applyFont="1" applyBorder="1"/>
    <xf numFmtId="164" fontId="0" fillId="3" borderId="0" xfId="0" applyNumberFormat="1" applyFill="1"/>
    <xf numFmtId="0" fontId="4" fillId="3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/>
    </xf>
    <xf numFmtId="0" fontId="2" fillId="3" borderId="1" xfId="0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16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20" fillId="0" borderId="0" xfId="0" applyFont="1"/>
    <xf numFmtId="4" fontId="20" fillId="0" borderId="0" xfId="0" applyNumberFormat="1" applyFont="1"/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2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8" fontId="4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165" fontId="0" fillId="3" borderId="0" xfId="0" applyNumberFormat="1" applyFill="1"/>
    <xf numFmtId="0" fontId="2" fillId="3" borderId="1" xfId="0" applyFont="1" applyFill="1" applyBorder="1" applyAlignment="1">
      <alignment horizontal="justify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164" fontId="23" fillId="3" borderId="1" xfId="0" applyNumberFormat="1" applyFont="1" applyFill="1" applyBorder="1" applyAlignment="1">
      <alignment horizontal="right" vertical="center" wrapText="1"/>
    </xf>
    <xf numFmtId="165" fontId="23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24" fillId="3" borderId="1" xfId="0" applyNumberFormat="1" applyFont="1" applyFill="1" applyBorder="1" applyAlignment="1">
      <alignment horizontal="right" vertical="center" wrapText="1"/>
    </xf>
    <xf numFmtId="165" fontId="25" fillId="3" borderId="1" xfId="0" applyNumberFormat="1" applyFont="1" applyFill="1" applyBorder="1" applyAlignment="1">
      <alignment horizontal="right" vertical="center" wrapText="1"/>
    </xf>
    <xf numFmtId="165" fontId="28" fillId="0" borderId="1" xfId="0" applyNumberFormat="1" applyFont="1" applyBorder="1" applyAlignment="1">
      <alignment horizontal="right"/>
    </xf>
    <xf numFmtId="165" fontId="29" fillId="3" borderId="1" xfId="0" applyNumberFormat="1" applyFont="1" applyFill="1" applyBorder="1" applyAlignment="1">
      <alignment horizontal="right" vertical="center" wrapText="1"/>
    </xf>
    <xf numFmtId="165" fontId="22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0" xfId="0" applyFill="1" applyBorder="1"/>
    <xf numFmtId="164" fontId="0" fillId="0" borderId="0" xfId="0" applyNumberFormat="1" applyBorder="1"/>
    <xf numFmtId="164" fontId="2" fillId="3" borderId="1" xfId="0" applyNumberFormat="1" applyFont="1" applyFill="1" applyBorder="1" applyAlignment="1">
      <alignment horizontal="center" vertical="center" wrapText="1"/>
    </xf>
    <xf numFmtId="165" fontId="0" fillId="3" borderId="1" xfId="0" applyNumberFormat="1" applyFill="1" applyBorder="1"/>
    <xf numFmtId="165" fontId="18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31" fillId="3" borderId="1" xfId="0" applyFont="1" applyFill="1" applyBorder="1" applyAlignment="1">
      <alignment wrapText="1"/>
    </xf>
    <xf numFmtId="0" fontId="32" fillId="3" borderId="1" xfId="0" applyFont="1" applyFill="1" applyBorder="1"/>
    <xf numFmtId="0" fontId="19" fillId="3" borderId="1" xfId="0" applyFont="1" applyFill="1" applyBorder="1" applyAlignment="1">
      <alignment wrapText="1"/>
    </xf>
    <xf numFmtId="0" fontId="34" fillId="3" borderId="1" xfId="0" applyFont="1" applyFill="1" applyBorder="1"/>
    <xf numFmtId="165" fontId="27" fillId="3" borderId="1" xfId="0" applyNumberFormat="1" applyFont="1" applyFill="1" applyBorder="1" applyAlignment="1">
      <alignment horizontal="right" vertical="center" wrapText="1"/>
    </xf>
    <xf numFmtId="166" fontId="1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26" fillId="3" borderId="1" xfId="0" applyNumberFormat="1" applyFont="1" applyFill="1" applyBorder="1" applyAlignment="1">
      <alignment horizontal="right" vertical="center" wrapText="1"/>
    </xf>
    <xf numFmtId="165" fontId="28" fillId="3" borderId="1" xfId="0" applyNumberFormat="1" applyFont="1" applyFill="1" applyBorder="1" applyAlignment="1">
      <alignment horizontal="right" vertical="center" wrapText="1"/>
    </xf>
    <xf numFmtId="165" fontId="26" fillId="3" borderId="1" xfId="0" applyNumberFormat="1" applyFont="1" applyFill="1" applyBorder="1"/>
    <xf numFmtId="167" fontId="25" fillId="3" borderId="1" xfId="0" applyNumberFormat="1" applyFont="1" applyFill="1" applyBorder="1" applyAlignment="1">
      <alignment horizontal="right" vertical="center" wrapText="1"/>
    </xf>
    <xf numFmtId="165" fontId="33" fillId="3" borderId="1" xfId="0" applyNumberFormat="1" applyFont="1" applyFill="1" applyBorder="1"/>
    <xf numFmtId="167" fontId="4" fillId="3" borderId="1" xfId="0" applyNumberFormat="1" applyFont="1" applyFill="1" applyBorder="1"/>
    <xf numFmtId="165" fontId="30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/>
    <xf numFmtId="165" fontId="28" fillId="3" borderId="1" xfId="0" applyNumberFormat="1" applyFont="1" applyFill="1" applyBorder="1"/>
    <xf numFmtId="165" fontId="0" fillId="2" borderId="0" xfId="0" applyNumberFormat="1" applyFill="1"/>
    <xf numFmtId="165" fontId="4" fillId="3" borderId="3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" fontId="1" fillId="3" borderId="1" xfId="0" applyNumberFormat="1" applyFont="1" applyFill="1" applyBorder="1" applyAlignment="1">
      <alignment horizontal="center"/>
    </xf>
    <xf numFmtId="167" fontId="26" fillId="3" borderId="1" xfId="0" applyNumberFormat="1" applyFont="1" applyFill="1" applyBorder="1"/>
    <xf numFmtId="167" fontId="35" fillId="3" borderId="1" xfId="0" applyNumberFormat="1" applyFont="1" applyFill="1" applyBorder="1"/>
    <xf numFmtId="0" fontId="20" fillId="3" borderId="1" xfId="0" applyFont="1" applyFill="1" applyBorder="1"/>
    <xf numFmtId="165" fontId="4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1" fontId="4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6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right" vertical="center" wrapText="1"/>
    </xf>
    <xf numFmtId="166" fontId="4" fillId="3" borderId="6" xfId="0" applyNumberFormat="1" applyFont="1" applyFill="1" applyBorder="1" applyAlignment="1">
      <alignment horizontal="right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14" fillId="3" borderId="1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7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opLeftCell="A31" zoomScale="72" zoomScaleNormal="72" workbookViewId="0">
      <selection activeCell="L24" sqref="L24:L28"/>
    </sheetView>
  </sheetViews>
  <sheetFormatPr defaultRowHeight="12.75"/>
  <cols>
    <col min="1" max="1" width="5.140625" customWidth="1"/>
    <col min="2" max="2" width="34" customWidth="1"/>
    <col min="3" max="3" width="10.7109375" customWidth="1"/>
    <col min="4" max="4" width="10.28515625" customWidth="1"/>
    <col min="5" max="5" width="13.5703125" customWidth="1"/>
    <col min="6" max="6" width="13.85546875" bestFit="1" customWidth="1"/>
    <col min="7" max="7" width="13.5703125" customWidth="1"/>
    <col min="8" max="8" width="21.140625" hidden="1" customWidth="1"/>
    <col min="9" max="9" width="15.42578125" hidden="1" customWidth="1"/>
    <col min="10" max="10" width="13.7109375" hidden="1" customWidth="1"/>
    <col min="11" max="11" width="13.7109375" customWidth="1"/>
    <col min="12" max="12" width="14.85546875" customWidth="1"/>
    <col min="13" max="13" width="12.7109375" bestFit="1" customWidth="1"/>
  </cols>
  <sheetData>
    <row r="1" spans="1:13" ht="15" customHeight="1">
      <c r="D1" s="22"/>
      <c r="E1" s="22"/>
      <c r="F1" s="22"/>
      <c r="G1" s="22"/>
    </row>
    <row r="2" spans="1:13" ht="15" customHeight="1">
      <c r="D2" s="174" t="s">
        <v>180</v>
      </c>
      <c r="E2" s="174"/>
      <c r="F2" s="125"/>
      <c r="G2" s="125"/>
    </row>
    <row r="3" spans="1:13" ht="15" customHeight="1">
      <c r="D3" s="174" t="s">
        <v>6</v>
      </c>
      <c r="E3" s="174"/>
      <c r="F3" s="174"/>
      <c r="G3" s="174"/>
    </row>
    <row r="4" spans="1:13" ht="15" customHeight="1">
      <c r="D4" s="174" t="s">
        <v>7</v>
      </c>
      <c r="E4" s="174"/>
      <c r="F4" s="174"/>
      <c r="G4" s="174"/>
    </row>
    <row r="5" spans="1:13" ht="15.75">
      <c r="D5" s="174" t="s">
        <v>71</v>
      </c>
      <c r="E5" s="174"/>
      <c r="F5" s="174"/>
      <c r="G5" s="174"/>
    </row>
    <row r="6" spans="1:13" ht="28.5" customHeight="1">
      <c r="D6" s="173" t="s">
        <v>87</v>
      </c>
      <c r="E6" s="173"/>
      <c r="F6" s="173"/>
      <c r="G6" s="173"/>
    </row>
    <row r="7" spans="1:13">
      <c r="D7" s="22"/>
      <c r="E7" s="22"/>
      <c r="F7" s="22"/>
      <c r="G7" s="22"/>
    </row>
    <row r="9" spans="1:13" ht="15.75">
      <c r="A9" s="179" t="s">
        <v>1</v>
      </c>
      <c r="B9" s="179"/>
      <c r="C9" s="179"/>
      <c r="D9" s="179"/>
      <c r="E9" s="179"/>
      <c r="F9" s="179"/>
      <c r="G9" s="179"/>
    </row>
    <row r="10" spans="1:13" ht="15.75">
      <c r="A10" s="179" t="s">
        <v>29</v>
      </c>
      <c r="B10" s="179"/>
      <c r="C10" s="179"/>
      <c r="D10" s="179"/>
      <c r="E10" s="179"/>
      <c r="F10" s="179"/>
      <c r="G10" s="179"/>
    </row>
    <row r="12" spans="1:13">
      <c r="A12" s="180" t="s">
        <v>0</v>
      </c>
      <c r="B12" s="181" t="s">
        <v>2</v>
      </c>
      <c r="C12" s="124"/>
      <c r="D12" s="181" t="s">
        <v>9</v>
      </c>
      <c r="E12" s="181" t="s">
        <v>3</v>
      </c>
      <c r="F12" s="181"/>
      <c r="G12" s="181" t="s">
        <v>8</v>
      </c>
      <c r="H12" s="175" t="s">
        <v>99</v>
      </c>
      <c r="I12" s="177" t="s">
        <v>104</v>
      </c>
      <c r="J12" s="177" t="s">
        <v>105</v>
      </c>
    </row>
    <row r="13" spans="1:13" ht="63.75">
      <c r="A13" s="180"/>
      <c r="B13" s="181"/>
      <c r="C13" s="124" t="s">
        <v>11</v>
      </c>
      <c r="D13" s="181"/>
      <c r="E13" s="124" t="s">
        <v>4</v>
      </c>
      <c r="F13" s="124" t="s">
        <v>5</v>
      </c>
      <c r="G13" s="181"/>
      <c r="H13" s="176"/>
      <c r="I13" s="178"/>
      <c r="J13" s="178"/>
    </row>
    <row r="14" spans="1:13">
      <c r="A14" s="159">
        <v>1</v>
      </c>
      <c r="B14" s="159">
        <v>2</v>
      </c>
      <c r="C14" s="159">
        <v>3</v>
      </c>
      <c r="D14" s="159">
        <v>4</v>
      </c>
      <c r="E14" s="159">
        <v>5</v>
      </c>
      <c r="F14" s="168">
        <v>6</v>
      </c>
      <c r="G14" s="159">
        <v>7</v>
      </c>
      <c r="H14" s="160"/>
      <c r="I14" s="161"/>
      <c r="J14" s="161"/>
    </row>
    <row r="15" spans="1:13" s="10" customFormat="1" ht="94.5">
      <c r="A15" s="7">
        <v>1</v>
      </c>
      <c r="B15" s="164" t="s">
        <v>130</v>
      </c>
      <c r="C15" s="128">
        <v>240</v>
      </c>
      <c r="D15" s="7">
        <v>2050</v>
      </c>
      <c r="E15" s="24">
        <f>G15-F15</f>
        <v>2477.6611200000002</v>
      </c>
      <c r="F15" s="50">
        <v>25.026879999999998</v>
      </c>
      <c r="G15" s="24">
        <v>2502.6880000000001</v>
      </c>
      <c r="H15" s="126" t="s">
        <v>108</v>
      </c>
      <c r="I15" s="116" t="s">
        <v>63</v>
      </c>
      <c r="J15" s="116" t="s">
        <v>63</v>
      </c>
      <c r="K15" s="92"/>
      <c r="L15" s="92"/>
      <c r="M15" s="92"/>
    </row>
    <row r="16" spans="1:13" s="10" customFormat="1" ht="78.75">
      <c r="A16" s="7">
        <v>2</v>
      </c>
      <c r="B16" s="162" t="s">
        <v>129</v>
      </c>
      <c r="C16" s="128">
        <v>210</v>
      </c>
      <c r="D16" s="7">
        <v>1350</v>
      </c>
      <c r="E16" s="24">
        <f t="shared" ref="E16:E22" si="0">G16-F16</f>
        <v>1355.20308</v>
      </c>
      <c r="F16" s="50">
        <v>13.68892</v>
      </c>
      <c r="G16" s="24">
        <v>1368.8920000000001</v>
      </c>
      <c r="H16" s="126" t="s">
        <v>101</v>
      </c>
      <c r="I16" s="116" t="s">
        <v>63</v>
      </c>
      <c r="J16" s="116" t="s">
        <v>63</v>
      </c>
      <c r="K16" s="92"/>
    </row>
    <row r="17" spans="1:12" s="10" customFormat="1" ht="94.5">
      <c r="A17" s="7">
        <v>3</v>
      </c>
      <c r="B17" s="162" t="s">
        <v>128</v>
      </c>
      <c r="C17" s="128">
        <v>610</v>
      </c>
      <c r="D17" s="7">
        <v>3300</v>
      </c>
      <c r="E17" s="24">
        <f t="shared" si="0"/>
        <v>4256.8020000000006</v>
      </c>
      <c r="F17" s="50">
        <v>42.997999999999998</v>
      </c>
      <c r="G17" s="24">
        <v>4299.8</v>
      </c>
      <c r="H17" s="126" t="s">
        <v>102</v>
      </c>
      <c r="I17" s="116" t="s">
        <v>63</v>
      </c>
      <c r="J17" s="116" t="s">
        <v>63</v>
      </c>
      <c r="K17" s="92"/>
      <c r="L17" s="92"/>
    </row>
    <row r="18" spans="1:12" s="10" customFormat="1" ht="110.25">
      <c r="A18" s="7">
        <v>4</v>
      </c>
      <c r="B18" s="162" t="s">
        <v>127</v>
      </c>
      <c r="C18" s="128">
        <v>338</v>
      </c>
      <c r="D18" s="7">
        <v>4500</v>
      </c>
      <c r="E18" s="24">
        <f t="shared" si="0"/>
        <v>6302.7023399999998</v>
      </c>
      <c r="F18" s="50">
        <v>63.66366</v>
      </c>
      <c r="G18" s="24">
        <v>6366.366</v>
      </c>
      <c r="H18" s="126" t="s">
        <v>103</v>
      </c>
      <c r="I18" s="76" t="s">
        <v>106</v>
      </c>
      <c r="J18" s="76" t="s">
        <v>107</v>
      </c>
      <c r="K18" s="92"/>
      <c r="L18" s="92"/>
    </row>
    <row r="19" spans="1:12" s="10" customFormat="1" ht="94.5">
      <c r="A19" s="7">
        <v>5</v>
      </c>
      <c r="B19" s="152" t="s">
        <v>126</v>
      </c>
      <c r="C19" s="128">
        <v>480</v>
      </c>
      <c r="D19" s="7">
        <v>5400</v>
      </c>
      <c r="E19" s="24">
        <f t="shared" si="0"/>
        <v>7614.8780400000005</v>
      </c>
      <c r="F19" s="50">
        <v>76.917959999999994</v>
      </c>
      <c r="G19" s="24">
        <v>7691.7960000000003</v>
      </c>
      <c r="H19" s="126" t="s">
        <v>103</v>
      </c>
      <c r="I19" s="76" t="s">
        <v>106</v>
      </c>
      <c r="J19" s="76" t="s">
        <v>107</v>
      </c>
      <c r="K19" s="92"/>
      <c r="L19" s="92"/>
    </row>
    <row r="20" spans="1:12" s="10" customFormat="1" ht="78.75">
      <c r="A20" s="7">
        <v>6</v>
      </c>
      <c r="B20" s="162" t="s">
        <v>122</v>
      </c>
      <c r="C20" s="128">
        <v>228</v>
      </c>
      <c r="D20" s="7">
        <v>1700</v>
      </c>
      <c r="E20" s="24">
        <f t="shared" si="0"/>
        <v>2449.4961499999999</v>
      </c>
      <c r="F20" s="50">
        <f>G20*0.05</f>
        <v>128.92085</v>
      </c>
      <c r="G20" s="24">
        <v>2578.4169999999999</v>
      </c>
      <c r="H20" s="126" t="s">
        <v>100</v>
      </c>
      <c r="I20" s="117" t="s">
        <v>63</v>
      </c>
      <c r="J20" s="117" t="s">
        <v>63</v>
      </c>
      <c r="K20" s="92"/>
    </row>
    <row r="21" spans="1:12" s="10" customFormat="1" ht="78.75">
      <c r="A21" s="7">
        <v>7</v>
      </c>
      <c r="B21" s="162" t="s">
        <v>125</v>
      </c>
      <c r="C21" s="128">
        <v>1336</v>
      </c>
      <c r="D21" s="7">
        <v>11200</v>
      </c>
      <c r="E21" s="24">
        <f t="shared" si="0"/>
        <v>19371.056360000002</v>
      </c>
      <c r="F21" s="50">
        <v>195.66723999999999</v>
      </c>
      <c r="G21" s="24">
        <v>19566.723600000001</v>
      </c>
      <c r="H21" s="126" t="s">
        <v>103</v>
      </c>
      <c r="I21" s="76" t="s">
        <v>106</v>
      </c>
      <c r="J21" s="76" t="s">
        <v>107</v>
      </c>
      <c r="K21" s="92"/>
    </row>
    <row r="22" spans="1:12" s="10" customFormat="1" ht="110.25">
      <c r="A22" s="7">
        <v>8</v>
      </c>
      <c r="B22" s="162" t="s">
        <v>166</v>
      </c>
      <c r="C22" s="128">
        <v>475</v>
      </c>
      <c r="D22" s="7">
        <v>2400</v>
      </c>
      <c r="E22" s="24">
        <f t="shared" si="0"/>
        <v>3397.1772000000001</v>
      </c>
      <c r="F22" s="50">
        <f>G22*0.05</f>
        <v>178.79880000000003</v>
      </c>
      <c r="G22" s="24">
        <v>3575.9760000000001</v>
      </c>
      <c r="H22" s="126"/>
      <c r="I22" s="76"/>
      <c r="J22" s="76"/>
      <c r="K22" s="92"/>
    </row>
    <row r="23" spans="1:12" s="10" customFormat="1" ht="141.75">
      <c r="A23" s="7">
        <v>9</v>
      </c>
      <c r="B23" s="166" t="s">
        <v>124</v>
      </c>
      <c r="C23" s="48">
        <v>280</v>
      </c>
      <c r="D23" s="48">
        <v>0</v>
      </c>
      <c r="E23" s="24">
        <f>G23*0.99</f>
        <v>2071.98486</v>
      </c>
      <c r="F23" s="50">
        <v>20.92914</v>
      </c>
      <c r="G23" s="24">
        <v>2092.9140000000002</v>
      </c>
      <c r="H23" s="126"/>
      <c r="I23" s="76"/>
      <c r="J23" s="76"/>
      <c r="K23" s="92"/>
    </row>
    <row r="24" spans="1:12" s="10" customFormat="1" ht="110.25">
      <c r="A24" s="7">
        <v>10</v>
      </c>
      <c r="B24" s="152" t="s">
        <v>123</v>
      </c>
      <c r="C24" s="128">
        <v>162</v>
      </c>
      <c r="D24" s="7">
        <v>283.5</v>
      </c>
      <c r="E24" s="24">
        <v>703.03885000000002</v>
      </c>
      <c r="F24" s="50">
        <v>53.254150000000003</v>
      </c>
      <c r="G24" s="24">
        <f>E24+F24</f>
        <v>756.29300000000001</v>
      </c>
      <c r="H24" s="126"/>
      <c r="I24" s="76"/>
      <c r="J24" s="76"/>
      <c r="K24" s="92"/>
      <c r="L24" s="92"/>
    </row>
    <row r="25" spans="1:12" s="10" customFormat="1" ht="110.25">
      <c r="A25" s="7">
        <v>11</v>
      </c>
      <c r="B25" s="152" t="s">
        <v>113</v>
      </c>
      <c r="C25" s="128">
        <v>243</v>
      </c>
      <c r="D25" s="7">
        <v>3300</v>
      </c>
      <c r="E25" s="24">
        <v>6399.9652900000001</v>
      </c>
      <c r="F25" s="24">
        <f>G25-E25</f>
        <v>64.646560000000136</v>
      </c>
      <c r="G25" s="24">
        <v>6464.6118500000002</v>
      </c>
      <c r="H25" s="127"/>
      <c r="I25" s="76"/>
      <c r="J25" s="76"/>
      <c r="K25" s="92"/>
      <c r="L25" s="92"/>
    </row>
    <row r="26" spans="1:12" s="10" customFormat="1" ht="94.5">
      <c r="A26" s="7">
        <v>12</v>
      </c>
      <c r="B26" s="152" t="s">
        <v>114</v>
      </c>
      <c r="C26" s="128">
        <v>162</v>
      </c>
      <c r="D26" s="7">
        <v>1970</v>
      </c>
      <c r="E26" s="24">
        <f>G26-F26</f>
        <v>3820.0086499999998</v>
      </c>
      <c r="F26" s="24">
        <v>38.585949999999997</v>
      </c>
      <c r="G26" s="24">
        <v>3858.5945999999999</v>
      </c>
      <c r="H26" s="127"/>
      <c r="I26" s="76"/>
      <c r="J26" s="76"/>
      <c r="K26" s="92"/>
      <c r="L26" s="92"/>
    </row>
    <row r="27" spans="1:12" s="10" customFormat="1" ht="105.75" customHeight="1">
      <c r="A27" s="7">
        <v>13</v>
      </c>
      <c r="B27" s="152" t="s">
        <v>117</v>
      </c>
      <c r="C27" s="128">
        <v>236</v>
      </c>
      <c r="D27" s="7">
        <v>2690</v>
      </c>
      <c r="E27" s="24">
        <f>G27-F27</f>
        <v>6819.1259399999999</v>
      </c>
      <c r="F27" s="24">
        <v>68.88006</v>
      </c>
      <c r="G27" s="24">
        <v>6888.0060000000003</v>
      </c>
      <c r="H27" s="127"/>
      <c r="I27" s="76"/>
      <c r="J27" s="76"/>
      <c r="K27" s="92"/>
      <c r="L27" s="92"/>
    </row>
    <row r="28" spans="1:12" s="10" customFormat="1" ht="94.5">
      <c r="A28" s="7">
        <v>14</v>
      </c>
      <c r="B28" s="152" t="s">
        <v>116</v>
      </c>
      <c r="C28" s="128">
        <v>236</v>
      </c>
      <c r="D28" s="7">
        <v>2150</v>
      </c>
      <c r="E28" s="24">
        <f>G28-F28</f>
        <v>4228.6335300000001</v>
      </c>
      <c r="F28" s="24">
        <v>42.713470000000001</v>
      </c>
      <c r="G28" s="157">
        <v>4271.3469999999998</v>
      </c>
      <c r="H28" s="127"/>
      <c r="I28" s="76"/>
      <c r="J28" s="76"/>
      <c r="K28" s="92"/>
      <c r="L28" s="92"/>
    </row>
    <row r="29" spans="1:12" s="10" customFormat="1" ht="94.5">
      <c r="A29" s="7">
        <v>15</v>
      </c>
      <c r="B29" s="152" t="s">
        <v>115</v>
      </c>
      <c r="C29" s="127">
        <v>464</v>
      </c>
      <c r="D29" s="7">
        <v>5790</v>
      </c>
      <c r="E29" s="24">
        <f>G29-F29</f>
        <v>7545.2523299999993</v>
      </c>
      <c r="F29" s="24">
        <v>76.214669999999998</v>
      </c>
      <c r="G29" s="24">
        <v>7621.4669999999996</v>
      </c>
      <c r="H29" s="127"/>
      <c r="I29" s="76"/>
      <c r="J29" s="76"/>
      <c r="K29" s="92"/>
      <c r="L29" s="92"/>
    </row>
    <row r="30" spans="1:12" s="10" customFormat="1" ht="15.75">
      <c r="A30" s="23"/>
      <c r="B30" s="19" t="s">
        <v>10</v>
      </c>
      <c r="C30" s="6">
        <f>SUM(C15:C29)</f>
        <v>5700</v>
      </c>
      <c r="D30" s="4">
        <f>SUM(D15:D29)</f>
        <v>48083.5</v>
      </c>
      <c r="E30" s="25">
        <f>SUM(E15:E29)</f>
        <v>78812.985740000004</v>
      </c>
      <c r="F30" s="25">
        <f>SUM(F15:F29)</f>
        <v>1090.9063100000001</v>
      </c>
      <c r="G30" s="25">
        <f>E30+F30</f>
        <v>79903.892050000009</v>
      </c>
      <c r="H30" s="46"/>
      <c r="I30" s="115"/>
      <c r="J30" s="115"/>
      <c r="K30" s="92"/>
    </row>
    <row r="31" spans="1:12">
      <c r="E31" s="26"/>
      <c r="I31" s="26"/>
      <c r="J31" s="26"/>
    </row>
    <row r="32" spans="1:12">
      <c r="E32" s="42"/>
    </row>
    <row r="33" spans="4:6">
      <c r="E33" s="26"/>
      <c r="F33" s="26"/>
    </row>
    <row r="34" spans="4:6">
      <c r="E34" s="18"/>
    </row>
    <row r="39" spans="4:6" ht="18.75">
      <c r="D39" s="70"/>
    </row>
    <row r="40" spans="4:6" ht="18.75">
      <c r="D40" s="70"/>
      <c r="E40" s="18"/>
    </row>
    <row r="41" spans="4:6" ht="18.75">
      <c r="D41" s="71"/>
    </row>
    <row r="42" spans="4:6" ht="18.75">
      <c r="D42" s="71"/>
    </row>
  </sheetData>
  <mergeCells count="15">
    <mergeCell ref="H12:H13"/>
    <mergeCell ref="I12:I13"/>
    <mergeCell ref="J12:J13"/>
    <mergeCell ref="A9:G9"/>
    <mergeCell ref="A10:G10"/>
    <mergeCell ref="A12:A13"/>
    <mergeCell ref="B12:B13"/>
    <mergeCell ref="D12:D13"/>
    <mergeCell ref="E12:F12"/>
    <mergeCell ref="G12:G13"/>
    <mergeCell ref="D6:G6"/>
    <mergeCell ref="D2:E2"/>
    <mergeCell ref="D3:G3"/>
    <mergeCell ref="D4:G4"/>
    <mergeCell ref="D5:G5"/>
  </mergeCells>
  <pageMargins left="1.1811023622047245" right="0.59055118110236227" top="0.59055118110236227" bottom="0.78740157480314965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topLeftCell="A21" zoomScale="72" zoomScaleNormal="72" workbookViewId="0">
      <selection activeCell="C25" sqref="C25"/>
    </sheetView>
  </sheetViews>
  <sheetFormatPr defaultRowHeight="12.75"/>
  <cols>
    <col min="1" max="1" width="5.140625" customWidth="1"/>
    <col min="2" max="2" width="23.85546875" customWidth="1"/>
    <col min="3" max="3" width="10.7109375" customWidth="1"/>
    <col min="4" max="4" width="9.42578125" customWidth="1"/>
    <col min="5" max="5" width="13.7109375" customWidth="1"/>
    <col min="6" max="6" width="12" customWidth="1"/>
    <col min="7" max="7" width="13.85546875" customWidth="1"/>
    <col min="9" max="9" width="13.85546875" bestFit="1" customWidth="1"/>
    <col min="10" max="10" width="17.42578125" customWidth="1"/>
  </cols>
  <sheetData>
    <row r="1" spans="1:8">
      <c r="D1" s="22"/>
      <c r="E1" s="22"/>
      <c r="F1" s="22"/>
      <c r="G1" s="22"/>
      <c r="H1" s="51"/>
    </row>
    <row r="2" spans="1:8">
      <c r="D2" s="22"/>
      <c r="E2" s="22"/>
      <c r="F2" s="22"/>
      <c r="G2" s="22"/>
      <c r="H2" s="51"/>
    </row>
    <row r="3" spans="1:8" ht="12.75" hidden="1" customHeight="1">
      <c r="B3" s="22"/>
      <c r="C3" s="22"/>
      <c r="D3" s="22"/>
      <c r="E3" s="22" t="s">
        <v>30</v>
      </c>
      <c r="F3" s="22"/>
      <c r="G3" s="22"/>
      <c r="H3" s="51"/>
    </row>
    <row r="4" spans="1:8" ht="12.75" hidden="1" customHeight="1">
      <c r="B4" s="22"/>
      <c r="C4" s="22"/>
      <c r="D4" s="22" t="s">
        <v>13</v>
      </c>
      <c r="E4" s="22"/>
      <c r="F4" s="22"/>
      <c r="G4" s="22"/>
      <c r="H4" s="51"/>
    </row>
    <row r="5" spans="1:8" ht="12" hidden="1" customHeight="1">
      <c r="B5" s="22"/>
      <c r="C5" s="22"/>
      <c r="D5" s="22" t="s">
        <v>12</v>
      </c>
      <c r="E5" s="22"/>
      <c r="F5" s="22"/>
      <c r="G5" s="22"/>
      <c r="H5" s="51"/>
    </row>
    <row r="6" spans="1:8" ht="15.75">
      <c r="D6" s="174" t="s">
        <v>181</v>
      </c>
      <c r="E6" s="174"/>
      <c r="F6" s="171"/>
      <c r="G6" s="171"/>
      <c r="H6" s="51"/>
    </row>
    <row r="7" spans="1:8" ht="15.75">
      <c r="D7" s="174" t="s">
        <v>6</v>
      </c>
      <c r="E7" s="174"/>
      <c r="F7" s="174"/>
      <c r="G7" s="174"/>
      <c r="H7" s="51"/>
    </row>
    <row r="8" spans="1:8" ht="15.75">
      <c r="D8" s="174" t="s">
        <v>7</v>
      </c>
      <c r="E8" s="174"/>
      <c r="F8" s="174"/>
      <c r="G8" s="174"/>
      <c r="H8" s="51"/>
    </row>
    <row r="9" spans="1:8" ht="15.75">
      <c r="D9" s="174" t="s">
        <v>71</v>
      </c>
      <c r="E9" s="174"/>
      <c r="F9" s="174"/>
      <c r="G9" s="174"/>
      <c r="H9" s="51"/>
    </row>
    <row r="10" spans="1:8" ht="30" customHeight="1">
      <c r="D10" s="173" t="s">
        <v>87</v>
      </c>
      <c r="E10" s="173"/>
      <c r="F10" s="173"/>
      <c r="G10" s="173"/>
      <c r="H10" s="51"/>
    </row>
    <row r="11" spans="1:8">
      <c r="D11" s="169"/>
      <c r="E11" s="169"/>
      <c r="F11" s="169"/>
      <c r="G11" s="169"/>
      <c r="H11" s="51"/>
    </row>
    <row r="12" spans="1:8">
      <c r="H12" s="51"/>
    </row>
    <row r="13" spans="1:8" ht="15.75">
      <c r="A13" s="179" t="s">
        <v>1</v>
      </c>
      <c r="B13" s="179"/>
      <c r="C13" s="179"/>
      <c r="D13" s="179"/>
      <c r="E13" s="179"/>
      <c r="F13" s="179"/>
      <c r="G13" s="179"/>
      <c r="H13" s="51"/>
    </row>
    <row r="14" spans="1:8" ht="15.75">
      <c r="A14" s="179" t="s">
        <v>36</v>
      </c>
      <c r="B14" s="179"/>
      <c r="C14" s="179"/>
      <c r="D14" s="179"/>
      <c r="E14" s="179"/>
      <c r="F14" s="179"/>
      <c r="G14" s="179"/>
      <c r="H14" s="51"/>
    </row>
    <row r="15" spans="1:8">
      <c r="H15" s="51"/>
    </row>
    <row r="16" spans="1:8">
      <c r="A16" s="180" t="s">
        <v>0</v>
      </c>
      <c r="B16" s="182" t="s">
        <v>2</v>
      </c>
      <c r="C16" s="170"/>
      <c r="D16" s="182" t="s">
        <v>9</v>
      </c>
      <c r="E16" s="182" t="s">
        <v>3</v>
      </c>
      <c r="F16" s="182"/>
      <c r="G16" s="182" t="s">
        <v>8</v>
      </c>
      <c r="H16" s="51"/>
    </row>
    <row r="17" spans="1:10" ht="76.5" customHeight="1">
      <c r="A17" s="180"/>
      <c r="B17" s="182"/>
      <c r="C17" s="170" t="s">
        <v>11</v>
      </c>
      <c r="D17" s="182"/>
      <c r="E17" s="170" t="s">
        <v>4</v>
      </c>
      <c r="F17" s="170" t="s">
        <v>5</v>
      </c>
      <c r="G17" s="182"/>
      <c r="H17" s="51"/>
    </row>
    <row r="18" spans="1:10" s="10" customFormat="1" ht="15">
      <c r="A18" s="7">
        <v>1</v>
      </c>
      <c r="B18" s="167">
        <v>2</v>
      </c>
      <c r="C18" s="167">
        <v>3</v>
      </c>
      <c r="D18" s="167">
        <v>4</v>
      </c>
      <c r="E18" s="167">
        <v>5</v>
      </c>
      <c r="F18" s="167">
        <v>6</v>
      </c>
      <c r="G18" s="167">
        <v>7</v>
      </c>
      <c r="H18" s="112"/>
      <c r="I18" s="56"/>
    </row>
    <row r="19" spans="1:10" s="10" customFormat="1" ht="141.75">
      <c r="A19" s="7">
        <v>1</v>
      </c>
      <c r="B19" s="17" t="s">
        <v>172</v>
      </c>
      <c r="C19" s="127">
        <v>450</v>
      </c>
      <c r="D19" s="7">
        <v>6250</v>
      </c>
      <c r="E19" s="24">
        <f>G19-F19</f>
        <v>7580.4548199999999</v>
      </c>
      <c r="F19" s="24">
        <v>76.570260000000005</v>
      </c>
      <c r="G19" s="24">
        <v>7657.0250800000003</v>
      </c>
      <c r="H19" s="57"/>
      <c r="I19" s="56"/>
    </row>
    <row r="20" spans="1:10" s="10" customFormat="1" ht="141.75">
      <c r="A20" s="7">
        <v>2</v>
      </c>
      <c r="B20" s="17" t="s">
        <v>171</v>
      </c>
      <c r="C20" s="153">
        <v>386</v>
      </c>
      <c r="D20" s="7">
        <v>1930</v>
      </c>
      <c r="E20" s="24">
        <f>G20-F20</f>
        <v>4682.5924199999999</v>
      </c>
      <c r="F20" s="24">
        <v>47.298920000000003</v>
      </c>
      <c r="G20" s="24">
        <v>4729.8913400000001</v>
      </c>
      <c r="H20" s="57"/>
      <c r="I20" s="56"/>
    </row>
    <row r="21" spans="1:10" s="10" customFormat="1" ht="126">
      <c r="A21" s="7">
        <v>3</v>
      </c>
      <c r="B21" s="17" t="s">
        <v>178</v>
      </c>
      <c r="C21" s="6">
        <v>1360</v>
      </c>
      <c r="D21" s="11">
        <v>9850</v>
      </c>
      <c r="E21" s="24">
        <v>15789.419680000001</v>
      </c>
      <c r="F21" s="24">
        <f>E21/99</f>
        <v>159.4890876767677</v>
      </c>
      <c r="G21" s="24">
        <f>F21+E21</f>
        <v>15948.908767676769</v>
      </c>
      <c r="H21" s="57"/>
      <c r="I21" s="92"/>
      <c r="J21" s="92"/>
    </row>
    <row r="22" spans="1:10" s="10" customFormat="1" ht="173.25">
      <c r="A22" s="7">
        <v>4</v>
      </c>
      <c r="B22" s="17" t="s">
        <v>119</v>
      </c>
      <c r="C22" s="127">
        <v>488</v>
      </c>
      <c r="D22" s="7">
        <v>4918</v>
      </c>
      <c r="E22" s="24">
        <f>G22-F22</f>
        <v>6907.4131500000003</v>
      </c>
      <c r="F22" s="24">
        <f>G22*0.01</f>
        <v>69.771850000000001</v>
      </c>
      <c r="G22" s="24">
        <v>6977.1850000000004</v>
      </c>
      <c r="H22" s="57"/>
      <c r="I22" s="92"/>
    </row>
    <row r="23" spans="1:10" s="10" customFormat="1" ht="173.25">
      <c r="A23" s="7">
        <v>5</v>
      </c>
      <c r="B23" s="17" t="s">
        <v>120</v>
      </c>
      <c r="C23" s="127">
        <v>466</v>
      </c>
      <c r="D23" s="7">
        <v>5710</v>
      </c>
      <c r="E23" s="24">
        <f>G23-F23</f>
        <v>7997.1896399999996</v>
      </c>
      <c r="F23" s="24">
        <v>80.779700000000005</v>
      </c>
      <c r="G23" s="24">
        <v>8077.9693399999996</v>
      </c>
      <c r="H23" s="57"/>
      <c r="I23" s="56"/>
    </row>
    <row r="24" spans="1:10" s="10" customFormat="1" ht="173.25">
      <c r="A24" s="7">
        <v>6</v>
      </c>
      <c r="B24" s="17" t="s">
        <v>121</v>
      </c>
      <c r="C24" s="127">
        <v>248</v>
      </c>
      <c r="D24" s="7">
        <v>5061</v>
      </c>
      <c r="E24" s="24">
        <f t="shared" ref="E24" si="0">G24-F24</f>
        <v>7042.9302900000002</v>
      </c>
      <c r="F24" s="24">
        <f t="shared" ref="F24" si="1">G24*0.01</f>
        <v>71.140709999999999</v>
      </c>
      <c r="G24" s="24">
        <v>7114.0709999999999</v>
      </c>
      <c r="H24" s="57"/>
      <c r="I24" s="56"/>
    </row>
    <row r="25" spans="1:10" ht="18.75">
      <c r="A25" s="23"/>
      <c r="B25" s="147" t="s">
        <v>10</v>
      </c>
      <c r="C25" s="49">
        <f>SUM(C19:C24)</f>
        <v>3398</v>
      </c>
      <c r="D25" s="49">
        <f>SUM(D19:D24)</f>
        <v>33719</v>
      </c>
      <c r="E25" s="148">
        <f>SUM(E19:E24)</f>
        <v>50000</v>
      </c>
      <c r="F25" s="148">
        <f>SUM(F19:F24)</f>
        <v>505.05052767676767</v>
      </c>
      <c r="G25" s="148">
        <f>E25+F25</f>
        <v>50505.050527676765</v>
      </c>
      <c r="H25" s="51"/>
      <c r="I25" s="26"/>
    </row>
    <row r="26" spans="1:10">
      <c r="A26" s="51"/>
      <c r="B26" s="112"/>
      <c r="C26" s="112"/>
      <c r="D26" s="112"/>
      <c r="E26" s="112"/>
      <c r="F26" s="112"/>
      <c r="G26" s="112"/>
      <c r="H26" s="51"/>
      <c r="I26" s="26"/>
    </row>
    <row r="27" spans="1:10">
      <c r="A27" s="51"/>
      <c r="B27" s="51"/>
      <c r="C27" s="51"/>
      <c r="D27" s="51"/>
      <c r="E27" s="113"/>
      <c r="F27" s="51"/>
      <c r="G27" s="51"/>
      <c r="H27" s="51"/>
    </row>
    <row r="28" spans="1:10">
      <c r="E28" s="26"/>
      <c r="G28" s="26"/>
      <c r="I28" s="26"/>
    </row>
    <row r="29" spans="1:10">
      <c r="E29" s="26"/>
      <c r="F29" s="42"/>
    </row>
    <row r="30" spans="1:10">
      <c r="E30" s="18"/>
      <c r="F30" s="26"/>
    </row>
    <row r="31" spans="1:10">
      <c r="E31" s="26"/>
    </row>
  </sheetData>
  <mergeCells count="12">
    <mergeCell ref="A14:G14"/>
    <mergeCell ref="A16:A17"/>
    <mergeCell ref="B16:B17"/>
    <mergeCell ref="D16:D17"/>
    <mergeCell ref="E16:F16"/>
    <mergeCell ref="G16:G17"/>
    <mergeCell ref="A13:G13"/>
    <mergeCell ref="D6:E6"/>
    <mergeCell ref="D7:G7"/>
    <mergeCell ref="D8:G8"/>
    <mergeCell ref="D9:G9"/>
    <mergeCell ref="D10:G10"/>
  </mergeCells>
  <pageMargins left="1.1023622047244095" right="0.31496062992125984" top="0" bottom="0" header="0.31496062992125984" footer="0.31496062992125984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6"/>
  <sheetViews>
    <sheetView topLeftCell="A25" zoomScale="72" zoomScaleNormal="72" workbookViewId="0">
      <selection activeCell="D7" sqref="D7:G7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9" width="12.7109375" bestFit="1" customWidth="1"/>
  </cols>
  <sheetData>
    <row r="1" spans="1:12">
      <c r="E1" s="22"/>
      <c r="F1" s="22"/>
      <c r="G1" s="22"/>
    </row>
    <row r="2" spans="1:12">
      <c r="E2" s="22"/>
      <c r="F2" s="22"/>
      <c r="G2" s="22"/>
    </row>
    <row r="3" spans="1:12" ht="15.75">
      <c r="B3" s="22"/>
      <c r="C3" s="22"/>
      <c r="D3" s="174" t="s">
        <v>182</v>
      </c>
      <c r="E3" s="174"/>
      <c r="F3" s="174"/>
      <c r="G3" s="86"/>
      <c r="H3" s="51"/>
      <c r="I3" s="51"/>
      <c r="J3" s="51"/>
      <c r="K3" s="51"/>
      <c r="L3" s="51"/>
    </row>
    <row r="4" spans="1:12" ht="15.75" hidden="1" customHeight="1">
      <c r="B4" s="22"/>
      <c r="C4" s="22"/>
      <c r="D4" s="86"/>
      <c r="E4" s="86" t="s">
        <v>30</v>
      </c>
      <c r="F4" s="86"/>
      <c r="G4" s="86"/>
      <c r="H4" s="51"/>
      <c r="I4" s="51"/>
      <c r="J4" s="51"/>
      <c r="K4" s="51"/>
      <c r="L4" s="51"/>
    </row>
    <row r="5" spans="1:12" ht="15.75" hidden="1" customHeight="1">
      <c r="B5" s="22"/>
      <c r="C5" s="22"/>
      <c r="D5" s="86" t="s">
        <v>13</v>
      </c>
      <c r="E5" s="86"/>
      <c r="F5" s="86"/>
      <c r="G5" s="86"/>
      <c r="H5" s="51"/>
      <c r="I5" s="51"/>
      <c r="J5" s="51"/>
      <c r="K5" s="51"/>
      <c r="L5" s="51"/>
    </row>
    <row r="6" spans="1:12" ht="12" hidden="1" customHeight="1">
      <c r="B6" s="22"/>
      <c r="C6" s="22"/>
      <c r="D6" s="86" t="s">
        <v>12</v>
      </c>
      <c r="E6" s="86"/>
      <c r="F6" s="86"/>
      <c r="G6" s="86"/>
      <c r="H6" s="51"/>
      <c r="I6" s="51"/>
      <c r="J6" s="51"/>
      <c r="K6" s="51"/>
      <c r="L6" s="51"/>
    </row>
    <row r="7" spans="1:12" ht="15.75">
      <c r="D7" s="184" t="s">
        <v>6</v>
      </c>
      <c r="E7" s="184"/>
      <c r="F7" s="184"/>
      <c r="G7" s="184"/>
      <c r="H7" s="51"/>
      <c r="I7" s="51"/>
      <c r="J7" s="51"/>
      <c r="K7" s="51"/>
      <c r="L7" s="51"/>
    </row>
    <row r="8" spans="1:12" ht="15.75">
      <c r="D8" s="174" t="s">
        <v>7</v>
      </c>
      <c r="E8" s="174"/>
      <c r="F8" s="174"/>
      <c r="G8" s="174"/>
      <c r="H8" s="51"/>
      <c r="I8" s="51"/>
      <c r="J8" s="51"/>
      <c r="K8" s="51"/>
      <c r="L8" s="51"/>
    </row>
    <row r="9" spans="1:12" ht="15.75">
      <c r="D9" s="174" t="s">
        <v>71</v>
      </c>
      <c r="E9" s="174"/>
      <c r="F9" s="174"/>
      <c r="G9" s="174"/>
      <c r="H9" s="51"/>
      <c r="I9" s="51"/>
      <c r="J9" s="51"/>
      <c r="K9" s="51"/>
      <c r="L9" s="51"/>
    </row>
    <row r="10" spans="1:12" ht="30.75" customHeight="1">
      <c r="D10" s="173" t="s">
        <v>87</v>
      </c>
      <c r="E10" s="173"/>
      <c r="F10" s="173"/>
      <c r="G10" s="173"/>
      <c r="H10" s="51"/>
      <c r="I10" s="51"/>
      <c r="J10" s="51"/>
      <c r="K10" s="51"/>
      <c r="L10" s="51"/>
    </row>
    <row r="11" spans="1:12">
      <c r="D11" s="183"/>
      <c r="E11" s="183"/>
      <c r="F11" s="183"/>
      <c r="G11" s="183"/>
      <c r="H11" s="51"/>
      <c r="I11" s="51"/>
      <c r="J11" s="51"/>
      <c r="K11" s="51"/>
      <c r="L11" s="51"/>
    </row>
    <row r="12" spans="1:12" ht="15.75">
      <c r="A12" s="179" t="s">
        <v>1</v>
      </c>
      <c r="B12" s="179"/>
      <c r="C12" s="179"/>
      <c r="D12" s="179"/>
      <c r="E12" s="179"/>
      <c r="F12" s="179"/>
      <c r="G12" s="179"/>
      <c r="H12" s="51"/>
      <c r="I12" s="51"/>
      <c r="J12" s="51"/>
      <c r="K12" s="51"/>
      <c r="L12" s="51"/>
    </row>
    <row r="13" spans="1:12" ht="15.75">
      <c r="A13" s="179" t="s">
        <v>82</v>
      </c>
      <c r="B13" s="179"/>
      <c r="C13" s="179"/>
      <c r="D13" s="179"/>
      <c r="E13" s="179"/>
      <c r="F13" s="179"/>
      <c r="G13" s="179"/>
      <c r="H13" s="51"/>
      <c r="I13" s="51"/>
      <c r="J13" s="51"/>
      <c r="K13" s="51"/>
      <c r="L13" s="51"/>
    </row>
    <row r="14" spans="1:12">
      <c r="H14" s="51"/>
      <c r="I14" s="51"/>
      <c r="J14" s="51"/>
      <c r="K14" s="51"/>
      <c r="L14" s="51"/>
    </row>
    <row r="15" spans="1:12">
      <c r="A15" s="180" t="s">
        <v>0</v>
      </c>
      <c r="B15" s="181" t="s">
        <v>2</v>
      </c>
      <c r="C15" s="110"/>
      <c r="D15" s="181" t="s">
        <v>9</v>
      </c>
      <c r="E15" s="181" t="s">
        <v>3</v>
      </c>
      <c r="F15" s="181"/>
      <c r="G15" s="181" t="s">
        <v>8</v>
      </c>
      <c r="H15" s="51"/>
      <c r="I15" s="51"/>
      <c r="J15" s="51"/>
      <c r="K15" s="51"/>
      <c r="L15" s="51"/>
    </row>
    <row r="16" spans="1:12" ht="63.75">
      <c r="A16" s="180"/>
      <c r="B16" s="181"/>
      <c r="C16" s="110" t="s">
        <v>11</v>
      </c>
      <c r="D16" s="181"/>
      <c r="E16" s="110" t="s">
        <v>4</v>
      </c>
      <c r="F16" s="110" t="s">
        <v>5</v>
      </c>
      <c r="G16" s="181"/>
      <c r="H16" s="51"/>
      <c r="I16" s="51"/>
      <c r="J16" s="51"/>
      <c r="K16" s="51"/>
      <c r="L16" s="51"/>
    </row>
    <row r="17" spans="1:12">
      <c r="A17" s="111">
        <v>1</v>
      </c>
      <c r="B17" s="110">
        <v>2</v>
      </c>
      <c r="C17" s="110">
        <v>3</v>
      </c>
      <c r="D17" s="110">
        <v>4</v>
      </c>
      <c r="E17" s="110">
        <v>5</v>
      </c>
      <c r="F17" s="63">
        <v>6</v>
      </c>
      <c r="G17" s="110">
        <v>7</v>
      </c>
      <c r="H17" s="51"/>
      <c r="I17" s="51"/>
      <c r="J17" s="51"/>
      <c r="K17" s="51"/>
      <c r="L17" s="51"/>
    </row>
    <row r="18" spans="1:12" ht="173.25">
      <c r="A18" s="11">
        <v>1</v>
      </c>
      <c r="B18" s="17" t="s">
        <v>173</v>
      </c>
      <c r="C18" s="128">
        <v>900</v>
      </c>
      <c r="D18" s="7">
        <v>9750</v>
      </c>
      <c r="E18" s="24">
        <f>16898.61139-1058.61139</f>
        <v>15839.999999999998</v>
      </c>
      <c r="F18" s="24">
        <f>E18/99</f>
        <v>159.99999999999997</v>
      </c>
      <c r="G18" s="24">
        <f>E18+F18</f>
        <v>15999.999999999998</v>
      </c>
      <c r="H18" s="51"/>
      <c r="I18" s="51"/>
      <c r="J18" s="51"/>
      <c r="K18" s="51"/>
      <c r="L18" s="51"/>
    </row>
    <row r="19" spans="1:12" ht="155.25" customHeight="1">
      <c r="A19" s="11">
        <v>2</v>
      </c>
      <c r="B19" s="20" t="s">
        <v>132</v>
      </c>
      <c r="C19" s="6">
        <v>643</v>
      </c>
      <c r="D19" s="11">
        <v>7700</v>
      </c>
      <c r="E19" s="27">
        <v>12875</v>
      </c>
      <c r="F19" s="27">
        <f>G19-E19</f>
        <v>130.05050505050531</v>
      </c>
      <c r="G19" s="27">
        <f>E19*100/99</f>
        <v>13005.050505050505</v>
      </c>
      <c r="H19" s="51"/>
      <c r="I19" s="51"/>
      <c r="J19" s="51"/>
      <c r="K19" s="51"/>
      <c r="L19" s="51"/>
    </row>
    <row r="20" spans="1:12" ht="156" customHeight="1">
      <c r="A20" s="11">
        <v>3</v>
      </c>
      <c r="B20" s="20" t="s">
        <v>131</v>
      </c>
      <c r="C20" s="6">
        <v>831</v>
      </c>
      <c r="D20" s="11">
        <v>5817</v>
      </c>
      <c r="E20" s="27">
        <f>G20-F20</f>
        <v>11880</v>
      </c>
      <c r="F20" s="27">
        <f>G20*0.01</f>
        <v>120</v>
      </c>
      <c r="G20" s="27">
        <v>12000</v>
      </c>
      <c r="H20" s="51"/>
      <c r="I20" s="51"/>
      <c r="J20" s="51"/>
      <c r="K20" s="51"/>
      <c r="L20" s="51"/>
    </row>
    <row r="21" spans="1:12" ht="110.25">
      <c r="A21" s="11">
        <v>4</v>
      </c>
      <c r="B21" s="20" t="s">
        <v>118</v>
      </c>
      <c r="C21" s="6">
        <v>497</v>
      </c>
      <c r="D21" s="11">
        <v>2485</v>
      </c>
      <c r="E21" s="27">
        <f>G21-F21</f>
        <v>4950</v>
      </c>
      <c r="F21" s="27">
        <f>G21*0.01</f>
        <v>50</v>
      </c>
      <c r="G21" s="27">
        <v>5000</v>
      </c>
      <c r="H21" s="51"/>
      <c r="I21" s="51"/>
      <c r="J21" s="51"/>
      <c r="K21" s="51"/>
      <c r="L21" s="51"/>
    </row>
    <row r="22" spans="1:12" ht="127.5" customHeight="1">
      <c r="A22" s="11">
        <v>5</v>
      </c>
      <c r="B22" s="20" t="s">
        <v>174</v>
      </c>
      <c r="C22" s="6">
        <v>726</v>
      </c>
      <c r="D22" s="11">
        <v>4356</v>
      </c>
      <c r="E22" s="27">
        <f>G22-F22</f>
        <v>4455</v>
      </c>
      <c r="F22" s="27">
        <f>G22*0.01</f>
        <v>45</v>
      </c>
      <c r="G22" s="27">
        <v>4500</v>
      </c>
      <c r="H22" s="51"/>
      <c r="I22" s="51"/>
      <c r="J22" s="51"/>
      <c r="K22" s="51"/>
      <c r="L22" s="51"/>
    </row>
    <row r="23" spans="1:12" ht="15.75">
      <c r="A23" s="55"/>
      <c r="B23" s="45" t="s">
        <v>10</v>
      </c>
      <c r="C23" s="58">
        <f>SUM(C18:C22)</f>
        <v>3597</v>
      </c>
      <c r="D23" s="58">
        <f>SUM(D18:D22)</f>
        <v>30108</v>
      </c>
      <c r="E23" s="91">
        <f>SUM(E18:E22)</f>
        <v>50000</v>
      </c>
      <c r="F23" s="91">
        <f>SUM(F18:F22)</f>
        <v>505.05050505050531</v>
      </c>
      <c r="G23" s="91">
        <f>E23+F23</f>
        <v>50505.050505050502</v>
      </c>
      <c r="H23" s="51"/>
      <c r="I23" s="52"/>
      <c r="J23" s="51"/>
      <c r="K23" s="51"/>
      <c r="L23" s="51"/>
    </row>
    <row r="24" spans="1:12">
      <c r="A24" s="51"/>
      <c r="B24" s="51"/>
      <c r="C24" s="51"/>
      <c r="D24" s="51"/>
      <c r="E24" s="52"/>
      <c r="F24" s="51"/>
      <c r="G24" s="51"/>
      <c r="H24" s="51"/>
      <c r="I24" s="51"/>
      <c r="J24" s="51"/>
      <c r="K24" s="51"/>
      <c r="L24" s="51"/>
    </row>
    <row r="25" spans="1:12">
      <c r="A25" s="51"/>
      <c r="B25" s="51"/>
      <c r="C25" s="51"/>
      <c r="D25" s="51"/>
      <c r="E25" s="51"/>
      <c r="F25" s="51"/>
      <c r="G25" s="52"/>
      <c r="H25" s="52"/>
      <c r="I25" s="51"/>
      <c r="J25" s="51"/>
      <c r="K25" s="51"/>
      <c r="L25" s="51"/>
    </row>
    <row r="26" spans="1:12">
      <c r="E26" s="26"/>
      <c r="G26" s="123"/>
      <c r="I26" s="26"/>
    </row>
  </sheetData>
  <mergeCells count="13">
    <mergeCell ref="A12:G12"/>
    <mergeCell ref="A13:G13"/>
    <mergeCell ref="A15:A16"/>
    <mergeCell ref="B15:B16"/>
    <mergeCell ref="D15:D16"/>
    <mergeCell ref="E15:F15"/>
    <mergeCell ref="G15:G16"/>
    <mergeCell ref="D3:F3"/>
    <mergeCell ref="D11:G11"/>
    <mergeCell ref="D7:G7"/>
    <mergeCell ref="D8:G8"/>
    <mergeCell ref="D9:G9"/>
    <mergeCell ref="D10:G10"/>
  </mergeCells>
  <pageMargins left="1.1023622047244095" right="0.31496062992125984" top="0.55118110236220474" bottom="0.55118110236220474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2"/>
  <sheetViews>
    <sheetView topLeftCell="A35" zoomScale="72" zoomScaleNormal="72" workbookViewId="0">
      <selection activeCell="D8" sqref="D8:G8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9" width="12.7109375" bestFit="1" customWidth="1"/>
  </cols>
  <sheetData>
    <row r="1" spans="1:12" ht="6" customHeight="1">
      <c r="E1" s="22"/>
      <c r="F1" s="22"/>
      <c r="G1" s="22"/>
    </row>
    <row r="2" spans="1:12">
      <c r="E2" s="22"/>
      <c r="F2" s="22"/>
      <c r="G2" s="22"/>
    </row>
    <row r="3" spans="1:12" ht="15.75">
      <c r="B3" s="22"/>
      <c r="C3" s="22"/>
      <c r="D3" s="174" t="s">
        <v>167</v>
      </c>
      <c r="E3" s="174"/>
      <c r="F3" s="174"/>
      <c r="G3" s="86"/>
      <c r="H3" s="51"/>
      <c r="I3" s="51"/>
      <c r="J3" s="51"/>
      <c r="K3" s="51"/>
      <c r="L3" s="51"/>
    </row>
    <row r="4" spans="1:12" ht="15.75" hidden="1" customHeight="1">
      <c r="B4" s="22"/>
      <c r="C4" s="22"/>
      <c r="D4" s="86"/>
      <c r="E4" s="86" t="s">
        <v>30</v>
      </c>
      <c r="F4" s="86"/>
      <c r="G4" s="86"/>
      <c r="H4" s="51"/>
      <c r="I4" s="51"/>
      <c r="J4" s="51"/>
      <c r="K4" s="51"/>
      <c r="L4" s="51"/>
    </row>
    <row r="5" spans="1:12" ht="15.75" hidden="1" customHeight="1">
      <c r="B5" s="22"/>
      <c r="C5" s="22"/>
      <c r="D5" s="86" t="s">
        <v>13</v>
      </c>
      <c r="E5" s="86"/>
      <c r="F5" s="86"/>
      <c r="G5" s="86"/>
      <c r="H5" s="51"/>
      <c r="I5" s="51"/>
      <c r="J5" s="51"/>
      <c r="K5" s="51"/>
      <c r="L5" s="51"/>
    </row>
    <row r="6" spans="1:12" ht="12" hidden="1" customHeight="1">
      <c r="B6" s="22"/>
      <c r="C6" s="22"/>
      <c r="D6" s="86" t="s">
        <v>12</v>
      </c>
      <c r="E6" s="86"/>
      <c r="F6" s="86"/>
      <c r="G6" s="86"/>
      <c r="H6" s="51"/>
      <c r="I6" s="51"/>
      <c r="J6" s="51"/>
      <c r="K6" s="51"/>
      <c r="L6" s="51"/>
    </row>
    <row r="7" spans="1:12" ht="15.75">
      <c r="D7" s="184" t="s">
        <v>6</v>
      </c>
      <c r="E7" s="184"/>
      <c r="F7" s="184"/>
      <c r="G7" s="184"/>
      <c r="H7" s="51"/>
      <c r="I7" s="51"/>
      <c r="J7" s="51"/>
      <c r="K7" s="51"/>
      <c r="L7" s="51"/>
    </row>
    <row r="8" spans="1:12" ht="15.75">
      <c r="D8" s="174" t="s">
        <v>7</v>
      </c>
      <c r="E8" s="174"/>
      <c r="F8" s="174"/>
      <c r="G8" s="174"/>
      <c r="H8" s="51"/>
      <c r="I8" s="51"/>
      <c r="J8" s="51"/>
      <c r="K8" s="51"/>
      <c r="L8" s="51"/>
    </row>
    <row r="9" spans="1:12" ht="15.75">
      <c r="D9" s="174" t="s">
        <v>71</v>
      </c>
      <c r="E9" s="174"/>
      <c r="F9" s="174"/>
      <c r="G9" s="174"/>
      <c r="H9" s="51"/>
      <c r="I9" s="51"/>
      <c r="J9" s="51"/>
      <c r="K9" s="51"/>
      <c r="L9" s="51"/>
    </row>
    <row r="10" spans="1:12" ht="30.75" customHeight="1">
      <c r="D10" s="173" t="s">
        <v>87</v>
      </c>
      <c r="E10" s="173"/>
      <c r="F10" s="173"/>
      <c r="G10" s="173"/>
      <c r="H10" s="51"/>
      <c r="I10" s="51"/>
      <c r="J10" s="51"/>
      <c r="K10" s="51"/>
      <c r="L10" s="51"/>
    </row>
    <row r="11" spans="1:12">
      <c r="D11" s="183"/>
      <c r="E11" s="183"/>
      <c r="F11" s="183"/>
      <c r="G11" s="183"/>
      <c r="H11" s="51"/>
      <c r="I11" s="51"/>
      <c r="J11" s="51"/>
      <c r="K11" s="51"/>
      <c r="L11" s="51"/>
    </row>
    <row r="12" spans="1:12" ht="15.75">
      <c r="A12" s="179" t="s">
        <v>1</v>
      </c>
      <c r="B12" s="179"/>
      <c r="C12" s="179"/>
      <c r="D12" s="179"/>
      <c r="E12" s="179"/>
      <c r="F12" s="179"/>
      <c r="G12" s="179"/>
      <c r="H12" s="51"/>
      <c r="I12" s="51"/>
      <c r="J12" s="51"/>
      <c r="K12" s="51"/>
      <c r="L12" s="51"/>
    </row>
    <row r="13" spans="1:12" ht="15.75">
      <c r="A13" s="179" t="s">
        <v>133</v>
      </c>
      <c r="B13" s="179"/>
      <c r="C13" s="179"/>
      <c r="D13" s="179"/>
      <c r="E13" s="179"/>
      <c r="F13" s="179"/>
      <c r="G13" s="179"/>
      <c r="H13" s="51"/>
      <c r="I13" s="51"/>
      <c r="J13" s="51"/>
      <c r="K13" s="51"/>
      <c r="L13" s="51"/>
    </row>
    <row r="14" spans="1:12">
      <c r="H14" s="51"/>
      <c r="I14" s="51"/>
      <c r="J14" s="51"/>
      <c r="K14" s="51"/>
      <c r="L14" s="51"/>
    </row>
    <row r="15" spans="1:12">
      <c r="A15" s="180" t="s">
        <v>0</v>
      </c>
      <c r="B15" s="181" t="s">
        <v>2</v>
      </c>
      <c r="C15" s="149"/>
      <c r="D15" s="181" t="s">
        <v>9</v>
      </c>
      <c r="E15" s="181" t="s">
        <v>3</v>
      </c>
      <c r="F15" s="181"/>
      <c r="G15" s="181" t="s">
        <v>8</v>
      </c>
      <c r="H15" s="51"/>
      <c r="I15" s="51"/>
      <c r="J15" s="51"/>
      <c r="K15" s="51"/>
      <c r="L15" s="51"/>
    </row>
    <row r="16" spans="1:12" ht="63.75">
      <c r="A16" s="180"/>
      <c r="B16" s="181"/>
      <c r="C16" s="149" t="s">
        <v>11</v>
      </c>
      <c r="D16" s="181"/>
      <c r="E16" s="149" t="s">
        <v>4</v>
      </c>
      <c r="F16" s="149" t="s">
        <v>5</v>
      </c>
      <c r="G16" s="181"/>
      <c r="H16" s="51"/>
      <c r="I16" s="51"/>
      <c r="J16" s="51"/>
      <c r="K16" s="51"/>
      <c r="L16" s="51"/>
    </row>
    <row r="17" spans="1:12">
      <c r="A17" s="150">
        <v>1</v>
      </c>
      <c r="B17" s="149">
        <v>2</v>
      </c>
      <c r="C17" s="149">
        <v>3</v>
      </c>
      <c r="D17" s="149">
        <v>4</v>
      </c>
      <c r="E17" s="149">
        <v>5</v>
      </c>
      <c r="F17" s="63">
        <v>6</v>
      </c>
      <c r="G17" s="149">
        <v>7</v>
      </c>
      <c r="H17" s="51"/>
      <c r="I17" s="51"/>
      <c r="J17" s="51"/>
      <c r="K17" s="51"/>
      <c r="L17" s="51"/>
    </row>
    <row r="18" spans="1:12" hidden="1">
      <c r="H18" s="51"/>
      <c r="I18" s="51"/>
      <c r="J18" s="51"/>
      <c r="K18" s="51"/>
      <c r="L18" s="51"/>
    </row>
    <row r="19" spans="1:12" hidden="1">
      <c r="H19" s="51"/>
      <c r="I19" s="51"/>
      <c r="J19" s="51"/>
      <c r="K19" s="51"/>
      <c r="L19" s="51"/>
    </row>
    <row r="20" spans="1:12" ht="160.5" customHeight="1">
      <c r="A20" s="80">
        <v>1</v>
      </c>
      <c r="B20" s="17" t="s">
        <v>142</v>
      </c>
      <c r="C20" s="6">
        <v>670</v>
      </c>
      <c r="D20" s="7">
        <v>4290</v>
      </c>
      <c r="E20" s="24">
        <f t="shared" ref="E20:E28" si="0">G20-F20</f>
        <v>5544</v>
      </c>
      <c r="F20" s="90">
        <f t="shared" ref="F20:F28" si="1">0.01*G20</f>
        <v>56</v>
      </c>
      <c r="G20" s="24">
        <v>5600</v>
      </c>
      <c r="H20" s="51"/>
      <c r="I20" s="51"/>
      <c r="J20" s="51"/>
      <c r="K20" s="51"/>
      <c r="L20" s="51"/>
    </row>
    <row r="21" spans="1:12" ht="126">
      <c r="A21" s="80">
        <v>2</v>
      </c>
      <c r="B21" s="17" t="s">
        <v>143</v>
      </c>
      <c r="C21" s="6">
        <v>1374</v>
      </c>
      <c r="D21" s="7">
        <v>6183</v>
      </c>
      <c r="E21" s="24">
        <f t="shared" si="0"/>
        <v>7821</v>
      </c>
      <c r="F21" s="24">
        <f t="shared" si="1"/>
        <v>79</v>
      </c>
      <c r="G21" s="90">
        <v>7900</v>
      </c>
      <c r="H21" s="51"/>
      <c r="I21" s="51"/>
      <c r="J21" s="51"/>
      <c r="K21" s="51"/>
      <c r="L21" s="51"/>
    </row>
    <row r="22" spans="1:12" ht="141.75">
      <c r="A22" s="64">
        <v>3</v>
      </c>
      <c r="B22" s="17" t="s">
        <v>144</v>
      </c>
      <c r="C22" s="6">
        <v>990</v>
      </c>
      <c r="D22" s="7">
        <v>4680</v>
      </c>
      <c r="E22" s="24">
        <f t="shared" si="0"/>
        <v>6039</v>
      </c>
      <c r="F22" s="24">
        <f t="shared" si="1"/>
        <v>61</v>
      </c>
      <c r="G22" s="151">
        <v>6100</v>
      </c>
      <c r="H22" s="51"/>
      <c r="I22" s="51"/>
      <c r="J22" s="51"/>
      <c r="K22" s="51"/>
      <c r="L22" s="51"/>
    </row>
    <row r="23" spans="1:12" ht="145.5" customHeight="1">
      <c r="A23" s="80">
        <v>4</v>
      </c>
      <c r="B23" s="17" t="s">
        <v>145</v>
      </c>
      <c r="C23" s="11">
        <v>990</v>
      </c>
      <c r="D23" s="7">
        <v>2970</v>
      </c>
      <c r="E23" s="24">
        <f t="shared" si="0"/>
        <v>4613.3999999999996</v>
      </c>
      <c r="F23" s="24">
        <f t="shared" si="1"/>
        <v>46.6</v>
      </c>
      <c r="G23" s="24">
        <v>4660</v>
      </c>
      <c r="H23" s="51"/>
      <c r="I23" s="51"/>
      <c r="J23" s="51"/>
      <c r="K23" s="51"/>
      <c r="L23" s="51"/>
    </row>
    <row r="24" spans="1:12" ht="157.5">
      <c r="A24" s="80">
        <v>5</v>
      </c>
      <c r="B24" s="93" t="s">
        <v>146</v>
      </c>
      <c r="C24" s="6">
        <v>490</v>
      </c>
      <c r="D24" s="7">
        <v>5280</v>
      </c>
      <c r="E24" s="24">
        <f t="shared" si="0"/>
        <v>6732</v>
      </c>
      <c r="F24" s="24">
        <f t="shared" si="1"/>
        <v>68</v>
      </c>
      <c r="G24" s="24">
        <v>6800</v>
      </c>
      <c r="H24" s="51"/>
      <c r="I24" s="51"/>
      <c r="J24" s="51"/>
      <c r="K24" s="51"/>
      <c r="L24" s="51"/>
    </row>
    <row r="25" spans="1:12" ht="157.5">
      <c r="A25" s="64">
        <v>6</v>
      </c>
      <c r="B25" s="59" t="s">
        <v>147</v>
      </c>
      <c r="C25" s="6">
        <v>272</v>
      </c>
      <c r="D25" s="11">
        <v>1260</v>
      </c>
      <c r="E25" s="24">
        <v>3431.9651899999999</v>
      </c>
      <c r="F25" s="24">
        <f>G25*0.01</f>
        <v>34.666315050505048</v>
      </c>
      <c r="G25" s="24">
        <f>E25*100/99</f>
        <v>3466.631505050505</v>
      </c>
      <c r="H25" s="51"/>
      <c r="I25" s="51"/>
      <c r="J25" s="51"/>
      <c r="K25" s="51"/>
      <c r="L25" s="51"/>
    </row>
    <row r="26" spans="1:12" ht="157.5">
      <c r="A26" s="80">
        <v>7</v>
      </c>
      <c r="B26" s="17" t="s">
        <v>148</v>
      </c>
      <c r="C26" s="6">
        <v>204</v>
      </c>
      <c r="D26" s="7">
        <v>1320</v>
      </c>
      <c r="E26" s="24">
        <f t="shared" si="0"/>
        <v>2725.6293900000001</v>
      </c>
      <c r="F26" s="90">
        <f t="shared" si="1"/>
        <v>27.531610000000001</v>
      </c>
      <c r="G26" s="24">
        <v>2753.1610000000001</v>
      </c>
      <c r="H26" s="57"/>
      <c r="I26" s="51"/>
      <c r="J26" s="51"/>
      <c r="K26" s="51"/>
      <c r="L26" s="51"/>
    </row>
    <row r="27" spans="1:12" ht="141.75">
      <c r="A27" s="80">
        <v>8</v>
      </c>
      <c r="B27" s="17" t="s">
        <v>149</v>
      </c>
      <c r="C27" s="6">
        <v>718</v>
      </c>
      <c r="D27" s="7">
        <v>6100</v>
      </c>
      <c r="E27" s="24">
        <f t="shared" si="0"/>
        <v>8143.0054199999995</v>
      </c>
      <c r="F27" s="24">
        <f t="shared" si="1"/>
        <v>82.252579999999995</v>
      </c>
      <c r="G27" s="24">
        <v>8225.2579999999998</v>
      </c>
      <c r="H27" s="57"/>
      <c r="I27" s="51"/>
      <c r="J27" s="51"/>
      <c r="K27" s="51"/>
      <c r="L27" s="51"/>
    </row>
    <row r="28" spans="1:12" ht="126">
      <c r="A28" s="64">
        <v>9</v>
      </c>
      <c r="B28" s="17" t="s">
        <v>150</v>
      </c>
      <c r="C28" s="6">
        <v>1094</v>
      </c>
      <c r="D28" s="7">
        <v>6576</v>
      </c>
      <c r="E28" s="24">
        <f t="shared" si="0"/>
        <v>4950</v>
      </c>
      <c r="F28" s="24">
        <f t="shared" si="1"/>
        <v>50</v>
      </c>
      <c r="G28" s="24">
        <v>5000</v>
      </c>
      <c r="H28" s="57"/>
      <c r="I28" s="51"/>
      <c r="J28" s="51"/>
      <c r="K28" s="51"/>
      <c r="L28" s="51"/>
    </row>
    <row r="29" spans="1:12" ht="15.75">
      <c r="A29" s="55"/>
      <c r="B29" s="45" t="s">
        <v>10</v>
      </c>
      <c r="C29" s="58">
        <f>SUM(C20:C28)</f>
        <v>6802</v>
      </c>
      <c r="D29" s="58">
        <f>SUM(D20:D28)</f>
        <v>38659</v>
      </c>
      <c r="E29" s="91">
        <f>SUM(E20:E28)</f>
        <v>50000.000000000007</v>
      </c>
      <c r="F29" s="91">
        <f>SUM(F20:F28)</f>
        <v>505.05050505050508</v>
      </c>
      <c r="G29" s="91">
        <f>SUM(G20:G28)</f>
        <v>50505.050505050509</v>
      </c>
      <c r="H29" s="51"/>
      <c r="I29" s="51"/>
      <c r="J29" s="51"/>
      <c r="K29" s="51"/>
      <c r="L29" s="51"/>
    </row>
    <row r="30" spans="1:12">
      <c r="A30" s="51"/>
      <c r="B30" s="51"/>
      <c r="C30" s="51"/>
      <c r="D30" s="51"/>
      <c r="E30" s="52"/>
      <c r="F30" s="51"/>
      <c r="G30" s="51"/>
      <c r="H30" s="51"/>
      <c r="I30" s="51"/>
      <c r="J30" s="51"/>
      <c r="K30" s="51"/>
      <c r="L30" s="51"/>
    </row>
    <row r="31" spans="1:12">
      <c r="A31" s="51"/>
      <c r="B31" s="51"/>
      <c r="C31" s="51"/>
      <c r="D31" s="51"/>
      <c r="E31" s="52"/>
      <c r="F31" s="51"/>
      <c r="G31" s="52"/>
      <c r="H31" s="52"/>
      <c r="I31" s="51"/>
      <c r="J31" s="51"/>
      <c r="K31" s="51"/>
      <c r="L31" s="51"/>
    </row>
    <row r="32" spans="1:12">
      <c r="E32" s="26"/>
      <c r="G32" s="123"/>
      <c r="I32" s="26"/>
    </row>
  </sheetData>
  <mergeCells count="13">
    <mergeCell ref="D3:F3"/>
    <mergeCell ref="D11:G11"/>
    <mergeCell ref="A12:G12"/>
    <mergeCell ref="A13:G13"/>
    <mergeCell ref="A15:A16"/>
    <mergeCell ref="B15:B16"/>
    <mergeCell ref="D15:D16"/>
    <mergeCell ref="E15:F15"/>
    <mergeCell ref="G15:G16"/>
    <mergeCell ref="D10:G10"/>
    <mergeCell ref="D7:G7"/>
    <mergeCell ref="D8:G8"/>
    <mergeCell ref="D9:G9"/>
  </mergeCells>
  <pageMargins left="1.1023622047244095" right="0.31496062992125984" top="0.15748031496062992" bottom="0.15748031496062992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0"/>
  <sheetViews>
    <sheetView topLeftCell="A22" zoomScale="72" zoomScaleNormal="72" workbookViewId="0">
      <selection activeCell="D7" sqref="D7:G7"/>
    </sheetView>
  </sheetViews>
  <sheetFormatPr defaultRowHeight="12.75"/>
  <cols>
    <col min="1" max="1" width="5.140625" customWidth="1"/>
    <col min="2" max="2" width="23.85546875" customWidth="1"/>
    <col min="3" max="3" width="9.5703125" customWidth="1"/>
    <col min="4" max="4" width="10.42578125" customWidth="1"/>
    <col min="5" max="5" width="14.140625" customWidth="1"/>
    <col min="6" max="6" width="11.85546875" customWidth="1"/>
    <col min="7" max="7" width="13.7109375" customWidth="1"/>
    <col min="8" max="9" width="12.7109375" bestFit="1" customWidth="1"/>
  </cols>
  <sheetData>
    <row r="1" spans="1:12">
      <c r="E1" s="22"/>
      <c r="F1" s="22"/>
      <c r="G1" s="22"/>
    </row>
    <row r="2" spans="1:12">
      <c r="E2" s="22"/>
      <c r="F2" s="22"/>
      <c r="G2" s="22"/>
    </row>
    <row r="3" spans="1:12" ht="15.75">
      <c r="B3" s="22"/>
      <c r="C3" s="22"/>
      <c r="D3" s="174" t="s">
        <v>183</v>
      </c>
      <c r="E3" s="174"/>
      <c r="F3" s="174"/>
      <c r="G3" s="86"/>
      <c r="H3" s="51"/>
      <c r="I3" s="51"/>
      <c r="J3" s="51"/>
      <c r="K3" s="51"/>
      <c r="L3" s="51"/>
    </row>
    <row r="4" spans="1:12" ht="15.75" hidden="1" customHeight="1">
      <c r="B4" s="22"/>
      <c r="C4" s="22"/>
      <c r="D4" s="86"/>
      <c r="E4" s="86" t="s">
        <v>30</v>
      </c>
      <c r="F4" s="86"/>
      <c r="G4" s="86"/>
      <c r="H4" s="51"/>
      <c r="I4" s="51"/>
      <c r="J4" s="51"/>
      <c r="K4" s="51"/>
      <c r="L4" s="51"/>
    </row>
    <row r="5" spans="1:12" ht="15.75" hidden="1" customHeight="1">
      <c r="B5" s="22"/>
      <c r="C5" s="22"/>
      <c r="D5" s="86" t="s">
        <v>13</v>
      </c>
      <c r="E5" s="86"/>
      <c r="F5" s="86"/>
      <c r="G5" s="86"/>
      <c r="H5" s="51"/>
      <c r="I5" s="51"/>
      <c r="J5" s="51"/>
      <c r="K5" s="51"/>
      <c r="L5" s="51"/>
    </row>
    <row r="6" spans="1:12" ht="12" hidden="1" customHeight="1">
      <c r="B6" s="22"/>
      <c r="C6" s="22"/>
      <c r="D6" s="86" t="s">
        <v>12</v>
      </c>
      <c r="E6" s="86"/>
      <c r="F6" s="86"/>
      <c r="G6" s="86"/>
      <c r="H6" s="51"/>
      <c r="I6" s="51"/>
      <c r="J6" s="51"/>
      <c r="K6" s="51"/>
      <c r="L6" s="51"/>
    </row>
    <row r="7" spans="1:12" ht="15.75">
      <c r="D7" s="184" t="s">
        <v>6</v>
      </c>
      <c r="E7" s="184"/>
      <c r="F7" s="184"/>
      <c r="G7" s="184"/>
      <c r="H7" s="51"/>
      <c r="I7" s="51"/>
      <c r="J7" s="51"/>
      <c r="K7" s="51"/>
      <c r="L7" s="51"/>
    </row>
    <row r="8" spans="1:12" ht="15.75">
      <c r="D8" s="174" t="s">
        <v>7</v>
      </c>
      <c r="E8" s="174"/>
      <c r="F8" s="174"/>
      <c r="G8" s="174"/>
      <c r="H8" s="51"/>
      <c r="I8" s="51"/>
      <c r="J8" s="51"/>
      <c r="K8" s="51"/>
      <c r="L8" s="51"/>
    </row>
    <row r="9" spans="1:12" ht="15.75">
      <c r="D9" s="174" t="s">
        <v>71</v>
      </c>
      <c r="E9" s="174"/>
      <c r="F9" s="174"/>
      <c r="G9" s="174"/>
      <c r="H9" s="51"/>
      <c r="I9" s="51"/>
      <c r="J9" s="51"/>
      <c r="K9" s="51"/>
      <c r="L9" s="51"/>
    </row>
    <row r="10" spans="1:12" ht="30.75" customHeight="1">
      <c r="D10" s="173" t="s">
        <v>87</v>
      </c>
      <c r="E10" s="173"/>
      <c r="F10" s="173"/>
      <c r="G10" s="173"/>
      <c r="H10" s="51"/>
      <c r="I10" s="51"/>
      <c r="J10" s="51"/>
      <c r="K10" s="51"/>
      <c r="L10" s="51"/>
    </row>
    <row r="11" spans="1:12">
      <c r="D11" s="183"/>
      <c r="E11" s="183"/>
      <c r="F11" s="183"/>
      <c r="G11" s="183"/>
      <c r="H11" s="51"/>
      <c r="I11" s="51"/>
      <c r="J11" s="51"/>
      <c r="K11" s="51"/>
      <c r="L11" s="51"/>
    </row>
    <row r="12" spans="1:12" ht="15.75">
      <c r="A12" s="179" t="s">
        <v>1</v>
      </c>
      <c r="B12" s="179"/>
      <c r="C12" s="179"/>
      <c r="D12" s="179"/>
      <c r="E12" s="179"/>
      <c r="F12" s="179"/>
      <c r="G12" s="179"/>
      <c r="H12" s="51"/>
      <c r="I12" s="51"/>
      <c r="J12" s="51"/>
      <c r="K12" s="51"/>
      <c r="L12" s="51"/>
    </row>
    <row r="13" spans="1:12" ht="15.75">
      <c r="A13" s="179" t="s">
        <v>134</v>
      </c>
      <c r="B13" s="179"/>
      <c r="C13" s="179"/>
      <c r="D13" s="179"/>
      <c r="E13" s="179"/>
      <c r="F13" s="179"/>
      <c r="G13" s="179"/>
      <c r="H13" s="51"/>
      <c r="I13" s="51"/>
      <c r="J13" s="51"/>
      <c r="K13" s="51"/>
      <c r="L13" s="51"/>
    </row>
    <row r="14" spans="1:12">
      <c r="H14" s="51"/>
      <c r="I14" s="51"/>
      <c r="J14" s="51"/>
      <c r="K14" s="51"/>
      <c r="L14" s="51"/>
    </row>
    <row r="15" spans="1:12">
      <c r="A15" s="180" t="s">
        <v>0</v>
      </c>
      <c r="B15" s="181" t="s">
        <v>2</v>
      </c>
      <c r="C15" s="149"/>
      <c r="D15" s="181" t="s">
        <v>9</v>
      </c>
      <c r="E15" s="181" t="s">
        <v>3</v>
      </c>
      <c r="F15" s="181"/>
      <c r="G15" s="181" t="s">
        <v>8</v>
      </c>
      <c r="H15" s="51"/>
      <c r="I15" s="51"/>
      <c r="J15" s="51"/>
      <c r="K15" s="51"/>
      <c r="L15" s="51"/>
    </row>
    <row r="16" spans="1:12" ht="63.75">
      <c r="A16" s="180"/>
      <c r="B16" s="181"/>
      <c r="C16" s="149" t="s">
        <v>11</v>
      </c>
      <c r="D16" s="181"/>
      <c r="E16" s="149" t="s">
        <v>4</v>
      </c>
      <c r="F16" s="149" t="s">
        <v>5</v>
      </c>
      <c r="G16" s="181"/>
      <c r="H16" s="51"/>
      <c r="I16" s="51"/>
      <c r="J16" s="51"/>
      <c r="K16" s="51"/>
      <c r="L16" s="51"/>
    </row>
    <row r="17" spans="1:12">
      <c r="A17" s="150">
        <v>1</v>
      </c>
      <c r="B17" s="149">
        <v>2</v>
      </c>
      <c r="C17" s="149">
        <v>3</v>
      </c>
      <c r="D17" s="149">
        <v>4</v>
      </c>
      <c r="E17" s="149">
        <v>5</v>
      </c>
      <c r="F17" s="63">
        <v>6</v>
      </c>
      <c r="G17" s="149">
        <v>7</v>
      </c>
      <c r="H17" s="51"/>
      <c r="I17" s="51"/>
      <c r="J17" s="51"/>
      <c r="K17" s="51"/>
      <c r="L17" s="51"/>
    </row>
    <row r="18" spans="1:12" ht="123.75" customHeight="1">
      <c r="A18" s="80">
        <v>1</v>
      </c>
      <c r="B18" s="17" t="s">
        <v>151</v>
      </c>
      <c r="C18" s="6">
        <v>670</v>
      </c>
      <c r="D18" s="7">
        <v>5360</v>
      </c>
      <c r="E18" s="24">
        <f t="shared" ref="E18:E24" si="0">G18-F18</f>
        <v>7920</v>
      </c>
      <c r="F18" s="90">
        <f t="shared" ref="F18:F24" si="1">G18*0.01</f>
        <v>80</v>
      </c>
      <c r="G18" s="24">
        <v>8000</v>
      </c>
      <c r="H18" s="51"/>
      <c r="I18" s="51"/>
      <c r="J18" s="51"/>
      <c r="K18" s="51"/>
      <c r="L18" s="51"/>
    </row>
    <row r="19" spans="1:12" ht="126">
      <c r="A19" s="64">
        <v>2</v>
      </c>
      <c r="B19" s="17" t="s">
        <v>152</v>
      </c>
      <c r="C19" s="6">
        <v>618</v>
      </c>
      <c r="D19" s="7">
        <v>3090</v>
      </c>
      <c r="E19" s="24">
        <f t="shared" si="0"/>
        <v>6435</v>
      </c>
      <c r="F19" s="90">
        <f t="shared" si="1"/>
        <v>65</v>
      </c>
      <c r="G19" s="151">
        <v>6500</v>
      </c>
      <c r="H19" s="51"/>
      <c r="I19" s="51"/>
      <c r="J19" s="51"/>
      <c r="K19" s="51"/>
      <c r="L19" s="51"/>
    </row>
    <row r="20" spans="1:12" ht="110.25">
      <c r="A20" s="64">
        <v>3</v>
      </c>
      <c r="B20" s="17" t="s">
        <v>153</v>
      </c>
      <c r="C20" s="6">
        <v>780</v>
      </c>
      <c r="D20" s="7">
        <v>3900</v>
      </c>
      <c r="E20" s="24">
        <f t="shared" si="0"/>
        <v>7920</v>
      </c>
      <c r="F20" s="90">
        <f t="shared" si="1"/>
        <v>80</v>
      </c>
      <c r="G20" s="151">
        <v>8000</v>
      </c>
      <c r="H20" s="51"/>
      <c r="I20" s="51"/>
      <c r="J20" s="51"/>
      <c r="K20" s="51"/>
      <c r="L20" s="51"/>
    </row>
    <row r="21" spans="1:12" ht="173.25">
      <c r="A21" s="80">
        <v>4</v>
      </c>
      <c r="B21" s="17" t="s">
        <v>154</v>
      </c>
      <c r="C21" s="11">
        <v>605</v>
      </c>
      <c r="D21" s="7">
        <v>2420</v>
      </c>
      <c r="E21" s="24">
        <f t="shared" si="0"/>
        <v>5544</v>
      </c>
      <c r="F21" s="90">
        <f t="shared" si="1"/>
        <v>56</v>
      </c>
      <c r="G21" s="24">
        <v>5600</v>
      </c>
      <c r="H21" s="51"/>
      <c r="I21" s="51"/>
      <c r="J21" s="51"/>
      <c r="K21" s="51"/>
      <c r="L21" s="51"/>
    </row>
    <row r="22" spans="1:12" ht="157.5">
      <c r="A22" s="80">
        <v>5</v>
      </c>
      <c r="B22" s="17" t="s">
        <v>155</v>
      </c>
      <c r="C22" s="11">
        <v>480</v>
      </c>
      <c r="D22" s="7">
        <v>720</v>
      </c>
      <c r="E22" s="24">
        <f t="shared" si="0"/>
        <v>3267</v>
      </c>
      <c r="F22" s="90">
        <f t="shared" si="1"/>
        <v>33</v>
      </c>
      <c r="G22" s="24">
        <v>3300</v>
      </c>
      <c r="H22" s="51"/>
      <c r="I22" s="51"/>
      <c r="J22" s="51"/>
      <c r="K22" s="51"/>
      <c r="L22" s="51"/>
    </row>
    <row r="23" spans="1:12" ht="157.5">
      <c r="A23" s="64">
        <v>6</v>
      </c>
      <c r="B23" s="93" t="s">
        <v>156</v>
      </c>
      <c r="C23" s="6">
        <v>580</v>
      </c>
      <c r="D23" s="7">
        <v>2900</v>
      </c>
      <c r="E23" s="24">
        <v>4460</v>
      </c>
      <c r="F23" s="90">
        <f>G23*0.01</f>
        <v>45.050505050505052</v>
      </c>
      <c r="G23" s="24">
        <f>E23*100/99</f>
        <v>4505.0505050505053</v>
      </c>
      <c r="H23" s="51"/>
      <c r="I23" s="51"/>
      <c r="J23" s="51"/>
      <c r="K23" s="51"/>
      <c r="L23" s="51"/>
    </row>
    <row r="24" spans="1:12" ht="173.25">
      <c r="A24" s="80">
        <v>7</v>
      </c>
      <c r="B24" s="59" t="s">
        <v>157</v>
      </c>
      <c r="C24" s="6">
        <v>220</v>
      </c>
      <c r="D24" s="11">
        <v>1760</v>
      </c>
      <c r="E24" s="24">
        <f t="shared" si="0"/>
        <v>3465</v>
      </c>
      <c r="F24" s="90">
        <f t="shared" si="1"/>
        <v>35</v>
      </c>
      <c r="G24" s="24">
        <v>3500</v>
      </c>
      <c r="H24" s="51"/>
      <c r="I24" s="51"/>
      <c r="J24" s="51"/>
      <c r="K24" s="51"/>
      <c r="L24" s="51"/>
    </row>
    <row r="25" spans="1:12" ht="157.5">
      <c r="A25" s="80">
        <v>8</v>
      </c>
      <c r="B25" s="17" t="s">
        <v>163</v>
      </c>
      <c r="C25" s="6">
        <v>770</v>
      </c>
      <c r="D25" s="7">
        <v>5400</v>
      </c>
      <c r="E25" s="24">
        <f>G25-F25</f>
        <v>7425</v>
      </c>
      <c r="F25" s="90">
        <f>G25*0.01</f>
        <v>75</v>
      </c>
      <c r="G25" s="24">
        <v>7500</v>
      </c>
      <c r="H25" s="51"/>
      <c r="I25" s="51"/>
      <c r="J25" s="51"/>
      <c r="K25" s="51"/>
      <c r="L25" s="51"/>
    </row>
    <row r="26" spans="1:12" ht="158.25" customHeight="1">
      <c r="A26" s="80">
        <v>9</v>
      </c>
      <c r="B26" s="59" t="s">
        <v>164</v>
      </c>
      <c r="C26" s="6">
        <v>230</v>
      </c>
      <c r="D26" s="11">
        <v>1800</v>
      </c>
      <c r="E26" s="24">
        <f>G26-F26</f>
        <v>3564</v>
      </c>
      <c r="F26" s="90">
        <f>G26*0.01</f>
        <v>36</v>
      </c>
      <c r="G26" s="24">
        <v>3600</v>
      </c>
      <c r="H26" s="51"/>
      <c r="I26" s="51"/>
      <c r="J26" s="51"/>
      <c r="K26" s="51"/>
      <c r="L26" s="51"/>
    </row>
    <row r="27" spans="1:12" ht="15.75">
      <c r="A27" s="55"/>
      <c r="B27" s="45" t="s">
        <v>10</v>
      </c>
      <c r="C27" s="58">
        <f>SUM(C18:C26)</f>
        <v>4953</v>
      </c>
      <c r="D27" s="58">
        <f>SUM(D18:D26)</f>
        <v>27350</v>
      </c>
      <c r="E27" s="91">
        <f>SUM(E18:E26)</f>
        <v>50000</v>
      </c>
      <c r="F27" s="91">
        <f>SUM(F18:F26)</f>
        <v>505.05050505050508</v>
      </c>
      <c r="G27" s="91">
        <f>SUM(G18:G26)</f>
        <v>50505.050505050502</v>
      </c>
      <c r="H27" s="51"/>
      <c r="I27" s="51"/>
      <c r="J27" s="51"/>
      <c r="K27" s="51"/>
      <c r="L27" s="51"/>
    </row>
    <row r="28" spans="1:12">
      <c r="A28" s="51"/>
      <c r="B28" s="51"/>
      <c r="C28" s="51"/>
      <c r="D28" s="51"/>
      <c r="E28" s="52"/>
      <c r="F28" s="51"/>
      <c r="G28" s="51"/>
      <c r="H28" s="51"/>
      <c r="I28" s="51"/>
      <c r="J28" s="51"/>
      <c r="K28" s="51"/>
      <c r="L28" s="51"/>
    </row>
    <row r="29" spans="1:12">
      <c r="A29" s="51"/>
      <c r="B29" s="51"/>
      <c r="C29" s="51"/>
      <c r="D29" s="51"/>
      <c r="E29" s="51"/>
      <c r="F29" s="51"/>
      <c r="G29" s="52"/>
      <c r="H29" s="52"/>
      <c r="I29" s="51"/>
      <c r="J29" s="51"/>
      <c r="K29" s="51"/>
      <c r="L29" s="51"/>
    </row>
    <row r="30" spans="1:12">
      <c r="E30" s="26"/>
      <c r="G30" s="123"/>
      <c r="I30" s="26"/>
    </row>
  </sheetData>
  <mergeCells count="13">
    <mergeCell ref="D3:F3"/>
    <mergeCell ref="D11:G11"/>
    <mergeCell ref="A12:G12"/>
    <mergeCell ref="A13:G13"/>
    <mergeCell ref="A15:A16"/>
    <mergeCell ref="B15:B16"/>
    <mergeCell ref="D15:D16"/>
    <mergeCell ref="E15:F15"/>
    <mergeCell ref="G15:G16"/>
    <mergeCell ref="D10:G10"/>
    <mergeCell ref="D7:G7"/>
    <mergeCell ref="D8:G8"/>
    <mergeCell ref="D9:G9"/>
  </mergeCells>
  <pageMargins left="1.1023622047244095" right="0.31496062992125984" top="0.55118110236220474" bottom="0.55118110236220474" header="0.31496062992125984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0"/>
  <sheetViews>
    <sheetView topLeftCell="A19" zoomScale="72" zoomScaleNormal="72" workbookViewId="0">
      <selection activeCell="D3" sqref="D3:F3"/>
    </sheetView>
  </sheetViews>
  <sheetFormatPr defaultRowHeight="12.75"/>
  <cols>
    <col min="1" max="1" width="5.140625" customWidth="1"/>
    <col min="2" max="2" width="23.85546875" customWidth="1"/>
    <col min="3" max="3" width="10.140625" customWidth="1"/>
    <col min="4" max="4" width="10.42578125" customWidth="1"/>
    <col min="5" max="5" width="13.42578125" customWidth="1"/>
    <col min="6" max="6" width="11.5703125" customWidth="1"/>
    <col min="7" max="7" width="13.85546875" customWidth="1"/>
    <col min="8" max="9" width="12.7109375" bestFit="1" customWidth="1"/>
  </cols>
  <sheetData>
    <row r="1" spans="1:12">
      <c r="E1" s="22"/>
      <c r="F1" s="22"/>
      <c r="G1" s="22"/>
    </row>
    <row r="2" spans="1:12">
      <c r="E2" s="22"/>
      <c r="F2" s="22"/>
      <c r="G2" s="22"/>
    </row>
    <row r="3" spans="1:12" ht="15.75">
      <c r="B3" s="22"/>
      <c r="C3" s="22"/>
      <c r="D3" s="174" t="s">
        <v>89</v>
      </c>
      <c r="E3" s="174"/>
      <c r="F3" s="174"/>
      <c r="G3" s="86"/>
      <c r="H3" s="51"/>
      <c r="I3" s="51"/>
      <c r="J3" s="51"/>
      <c r="K3" s="51"/>
      <c r="L3" s="51"/>
    </row>
    <row r="4" spans="1:12" ht="15.75" hidden="1" customHeight="1">
      <c r="B4" s="22"/>
      <c r="C4" s="22"/>
      <c r="D4" s="86"/>
      <c r="E4" s="86" t="s">
        <v>30</v>
      </c>
      <c r="F4" s="86"/>
      <c r="G4" s="86"/>
      <c r="H4" s="51"/>
      <c r="I4" s="51"/>
      <c r="J4" s="51"/>
      <c r="K4" s="51"/>
      <c r="L4" s="51"/>
    </row>
    <row r="5" spans="1:12" ht="15.75" hidden="1" customHeight="1">
      <c r="B5" s="22"/>
      <c r="C5" s="22"/>
      <c r="D5" s="86" t="s">
        <v>13</v>
      </c>
      <c r="E5" s="86"/>
      <c r="F5" s="86"/>
      <c r="G5" s="86"/>
      <c r="H5" s="51"/>
      <c r="I5" s="51"/>
      <c r="J5" s="51"/>
      <c r="K5" s="51"/>
      <c r="L5" s="51"/>
    </row>
    <row r="6" spans="1:12" ht="12" hidden="1" customHeight="1">
      <c r="B6" s="22"/>
      <c r="C6" s="22"/>
      <c r="D6" s="86" t="s">
        <v>12</v>
      </c>
      <c r="E6" s="86"/>
      <c r="F6" s="86"/>
      <c r="G6" s="86"/>
      <c r="H6" s="51"/>
      <c r="I6" s="51"/>
      <c r="J6" s="51"/>
      <c r="K6" s="51"/>
      <c r="L6" s="51"/>
    </row>
    <row r="7" spans="1:12" ht="15.75">
      <c r="D7" s="184" t="s">
        <v>6</v>
      </c>
      <c r="E7" s="184"/>
      <c r="F7" s="184"/>
      <c r="G7" s="184"/>
      <c r="H7" s="51"/>
      <c r="I7" s="51"/>
      <c r="J7" s="51"/>
      <c r="K7" s="51"/>
      <c r="L7" s="51"/>
    </row>
    <row r="8" spans="1:12" ht="15.75">
      <c r="D8" s="174" t="s">
        <v>7</v>
      </c>
      <c r="E8" s="174"/>
      <c r="F8" s="174"/>
      <c r="G8" s="174"/>
      <c r="H8" s="51"/>
      <c r="I8" s="51"/>
      <c r="J8" s="51"/>
      <c r="K8" s="51"/>
      <c r="L8" s="51"/>
    </row>
    <row r="9" spans="1:12" ht="15.75">
      <c r="D9" s="174" t="s">
        <v>71</v>
      </c>
      <c r="E9" s="174"/>
      <c r="F9" s="174"/>
      <c r="G9" s="174"/>
      <c r="H9" s="51"/>
      <c r="I9" s="51"/>
      <c r="J9" s="51"/>
      <c r="K9" s="51"/>
      <c r="L9" s="51"/>
    </row>
    <row r="10" spans="1:12" ht="30.75" customHeight="1">
      <c r="D10" s="173" t="s">
        <v>87</v>
      </c>
      <c r="E10" s="173"/>
      <c r="F10" s="173"/>
      <c r="G10" s="173"/>
      <c r="H10" s="51"/>
      <c r="I10" s="51"/>
      <c r="J10" s="51"/>
      <c r="K10" s="51"/>
      <c r="L10" s="51"/>
    </row>
    <row r="11" spans="1:12">
      <c r="D11" s="183"/>
      <c r="E11" s="183"/>
      <c r="F11" s="183"/>
      <c r="G11" s="183"/>
      <c r="H11" s="51"/>
      <c r="I11" s="51"/>
      <c r="J11" s="51"/>
      <c r="K11" s="51"/>
      <c r="L11" s="51"/>
    </row>
    <row r="12" spans="1:12" ht="15.75">
      <c r="A12" s="179" t="s">
        <v>1</v>
      </c>
      <c r="B12" s="179"/>
      <c r="C12" s="179"/>
      <c r="D12" s="179"/>
      <c r="E12" s="179"/>
      <c r="F12" s="179"/>
      <c r="G12" s="179"/>
      <c r="H12" s="51"/>
      <c r="I12" s="51"/>
      <c r="J12" s="51"/>
      <c r="K12" s="51"/>
      <c r="L12" s="51"/>
    </row>
    <row r="13" spans="1:12" ht="15.75">
      <c r="A13" s="179" t="s">
        <v>135</v>
      </c>
      <c r="B13" s="179"/>
      <c r="C13" s="179"/>
      <c r="D13" s="179"/>
      <c r="E13" s="179"/>
      <c r="F13" s="179"/>
      <c r="G13" s="179"/>
      <c r="H13" s="51"/>
      <c r="I13" s="51"/>
      <c r="J13" s="51"/>
      <c r="K13" s="51"/>
      <c r="L13" s="51"/>
    </row>
    <row r="14" spans="1:12">
      <c r="H14" s="51"/>
      <c r="I14" s="51"/>
      <c r="J14" s="51"/>
      <c r="K14" s="51"/>
      <c r="L14" s="51"/>
    </row>
    <row r="15" spans="1:12">
      <c r="A15" s="180" t="s">
        <v>0</v>
      </c>
      <c r="B15" s="181" t="s">
        <v>2</v>
      </c>
      <c r="C15" s="149"/>
      <c r="D15" s="181" t="s">
        <v>9</v>
      </c>
      <c r="E15" s="181" t="s">
        <v>3</v>
      </c>
      <c r="F15" s="181"/>
      <c r="G15" s="181" t="s">
        <v>8</v>
      </c>
      <c r="H15" s="51"/>
      <c r="I15" s="51"/>
      <c r="J15" s="51"/>
      <c r="K15" s="51"/>
      <c r="L15" s="51"/>
    </row>
    <row r="16" spans="1:12" ht="63.75">
      <c r="A16" s="180"/>
      <c r="B16" s="181"/>
      <c r="C16" s="149" t="s">
        <v>11</v>
      </c>
      <c r="D16" s="181"/>
      <c r="E16" s="149" t="s">
        <v>4</v>
      </c>
      <c r="F16" s="149" t="s">
        <v>5</v>
      </c>
      <c r="G16" s="181"/>
      <c r="H16" s="51"/>
      <c r="I16" s="51"/>
      <c r="J16" s="51"/>
      <c r="K16" s="51"/>
      <c r="L16" s="51"/>
    </row>
    <row r="17" spans="1:12">
      <c r="A17" s="150">
        <v>1</v>
      </c>
      <c r="B17" s="149">
        <v>2</v>
      </c>
      <c r="C17" s="149">
        <v>3</v>
      </c>
      <c r="D17" s="149">
        <v>4</v>
      </c>
      <c r="E17" s="149">
        <v>5</v>
      </c>
      <c r="F17" s="63">
        <v>6</v>
      </c>
      <c r="G17" s="149">
        <v>7</v>
      </c>
      <c r="H17" s="51"/>
      <c r="I17" s="51"/>
      <c r="J17" s="51"/>
      <c r="K17" s="51"/>
      <c r="L17" s="51"/>
    </row>
    <row r="18" spans="1:12" ht="110.25">
      <c r="A18" s="80">
        <v>1</v>
      </c>
      <c r="B18" s="17" t="s">
        <v>158</v>
      </c>
      <c r="C18" s="6">
        <v>498</v>
      </c>
      <c r="D18" s="128">
        <v>2490</v>
      </c>
      <c r="E18" s="24">
        <f>G18-F18</f>
        <v>5940</v>
      </c>
      <c r="F18" s="90">
        <f t="shared" ref="F18:F23" si="0">G18*0.01</f>
        <v>60</v>
      </c>
      <c r="G18" s="24">
        <v>6000</v>
      </c>
      <c r="H18" s="51"/>
      <c r="I18" s="51"/>
      <c r="J18" s="51"/>
      <c r="K18" s="51"/>
      <c r="L18" s="51"/>
    </row>
    <row r="19" spans="1:12" ht="110.25">
      <c r="A19" s="80">
        <v>2</v>
      </c>
      <c r="B19" s="152" t="s">
        <v>159</v>
      </c>
      <c r="C19" s="6">
        <v>380</v>
      </c>
      <c r="D19" s="128">
        <v>4200</v>
      </c>
      <c r="E19" s="24">
        <f>G19-F19</f>
        <v>5346</v>
      </c>
      <c r="F19" s="90">
        <f t="shared" si="0"/>
        <v>54</v>
      </c>
      <c r="G19" s="24">
        <v>5400</v>
      </c>
      <c r="H19" s="51"/>
      <c r="I19" s="51"/>
      <c r="J19" s="51"/>
      <c r="K19" s="51"/>
      <c r="L19" s="51"/>
    </row>
    <row r="20" spans="1:12" ht="141.75">
      <c r="A20" s="80">
        <v>3</v>
      </c>
      <c r="B20" s="158" t="s">
        <v>160</v>
      </c>
      <c r="C20" s="53">
        <v>1210</v>
      </c>
      <c r="D20" s="48">
        <v>9700</v>
      </c>
      <c r="E20" s="24">
        <f>G20-F20</f>
        <v>12870</v>
      </c>
      <c r="F20" s="90">
        <f t="shared" si="0"/>
        <v>130</v>
      </c>
      <c r="G20" s="24">
        <v>13000</v>
      </c>
      <c r="H20" s="51"/>
      <c r="I20" s="51"/>
      <c r="J20" s="51"/>
      <c r="K20" s="51"/>
      <c r="L20" s="51"/>
    </row>
    <row r="21" spans="1:12" ht="126">
      <c r="A21" s="80">
        <v>4</v>
      </c>
      <c r="B21" s="158" t="s">
        <v>161</v>
      </c>
      <c r="C21" s="53">
        <v>644</v>
      </c>
      <c r="D21" s="48">
        <v>3864</v>
      </c>
      <c r="E21" s="24">
        <f>G21-F21</f>
        <v>5445</v>
      </c>
      <c r="F21" s="90">
        <f t="shared" si="0"/>
        <v>55</v>
      </c>
      <c r="G21" s="24">
        <v>5500</v>
      </c>
      <c r="H21" s="51"/>
      <c r="I21" s="51"/>
      <c r="J21" s="51"/>
      <c r="K21" s="51"/>
      <c r="L21" s="51"/>
    </row>
    <row r="22" spans="1:12" ht="157.5" customHeight="1">
      <c r="A22" s="80">
        <v>5</v>
      </c>
      <c r="B22" s="158" t="s">
        <v>162</v>
      </c>
      <c r="C22" s="53">
        <v>240</v>
      </c>
      <c r="D22" s="48">
        <v>1920</v>
      </c>
      <c r="E22" s="24">
        <f>G22-F22</f>
        <v>3465</v>
      </c>
      <c r="F22" s="90">
        <f t="shared" si="0"/>
        <v>35</v>
      </c>
      <c r="G22" s="24">
        <v>3500</v>
      </c>
      <c r="H22" s="51"/>
      <c r="I22" s="51"/>
      <c r="J22" s="51"/>
      <c r="K22" s="51"/>
      <c r="L22" s="51"/>
    </row>
    <row r="23" spans="1:12" ht="157.5">
      <c r="A23" s="80">
        <v>6</v>
      </c>
      <c r="B23" s="162" t="s">
        <v>165</v>
      </c>
      <c r="C23" s="11">
        <v>950</v>
      </c>
      <c r="D23" s="4">
        <v>9500</v>
      </c>
      <c r="E23" s="25">
        <f>12103.57427+1365.42573</f>
        <v>13469</v>
      </c>
      <c r="F23" s="25">
        <f t="shared" si="0"/>
        <v>136.05050505050505</v>
      </c>
      <c r="G23" s="4">
        <f>E23*100/99</f>
        <v>13605.050505050505</v>
      </c>
      <c r="H23" s="51"/>
      <c r="I23" s="51"/>
      <c r="J23" s="51"/>
      <c r="K23" s="51"/>
      <c r="L23" s="51"/>
    </row>
    <row r="24" spans="1:12" ht="141.75">
      <c r="A24" s="80">
        <v>7</v>
      </c>
      <c r="B24" s="17" t="s">
        <v>141</v>
      </c>
      <c r="C24" s="6">
        <v>508</v>
      </c>
      <c r="D24" s="7">
        <v>2550</v>
      </c>
      <c r="E24" s="24">
        <f>G24-F24</f>
        <v>3465</v>
      </c>
      <c r="F24" s="90">
        <f>0.01*G24</f>
        <v>35</v>
      </c>
      <c r="G24" s="24">
        <v>3500</v>
      </c>
      <c r="H24" s="51"/>
      <c r="I24" s="51"/>
      <c r="J24" s="51"/>
      <c r="K24" s="51"/>
      <c r="L24" s="51"/>
    </row>
    <row r="25" spans="1:12" ht="15.75">
      <c r="A25" s="55"/>
      <c r="B25" s="45" t="s">
        <v>10</v>
      </c>
      <c r="C25" s="4">
        <f>SUM(C18:C24)</f>
        <v>4430</v>
      </c>
      <c r="D25" s="4">
        <f>SUM(D18:D24)</f>
        <v>34224</v>
      </c>
      <c r="E25" s="25">
        <f>SUM(E18:E24)</f>
        <v>50000</v>
      </c>
      <c r="F25" s="25">
        <f>SUM(F18:F24)</f>
        <v>505.05050505050508</v>
      </c>
      <c r="G25" s="25">
        <f>SUM(G18:G24)</f>
        <v>50505.050505050502</v>
      </c>
      <c r="H25" s="51"/>
      <c r="I25" s="51"/>
      <c r="J25" s="51"/>
      <c r="K25" s="51"/>
      <c r="L25" s="51"/>
    </row>
    <row r="26" spans="1:12">
      <c r="A26" s="51"/>
      <c r="B26" s="51"/>
      <c r="C26" s="51"/>
      <c r="D26" s="51"/>
      <c r="E26" s="52"/>
      <c r="F26" s="51"/>
      <c r="G26" s="51"/>
      <c r="H26" s="51"/>
      <c r="I26" s="51"/>
      <c r="J26" s="51"/>
      <c r="K26" s="51"/>
      <c r="L26" s="51"/>
    </row>
    <row r="27" spans="1:12">
      <c r="A27" s="51"/>
      <c r="B27" s="51"/>
      <c r="C27" s="51"/>
      <c r="D27" s="51"/>
      <c r="E27" s="51"/>
      <c r="F27" s="51"/>
      <c r="G27" s="52"/>
      <c r="H27" s="52"/>
      <c r="I27" s="51"/>
      <c r="J27" s="51"/>
      <c r="K27" s="51"/>
      <c r="L27" s="51"/>
    </row>
    <row r="28" spans="1:12">
      <c r="E28" s="26"/>
      <c r="G28" s="123"/>
      <c r="I28" s="26"/>
    </row>
    <row r="30" spans="1:12">
      <c r="E30" s="26"/>
    </row>
  </sheetData>
  <mergeCells count="13">
    <mergeCell ref="D3:F3"/>
    <mergeCell ref="D11:G11"/>
    <mergeCell ref="A12:G12"/>
    <mergeCell ref="A13:G13"/>
    <mergeCell ref="A15:A16"/>
    <mergeCell ref="B15:B16"/>
    <mergeCell ref="D15:D16"/>
    <mergeCell ref="E15:F15"/>
    <mergeCell ref="G15:G16"/>
    <mergeCell ref="D10:G10"/>
    <mergeCell ref="D7:G7"/>
    <mergeCell ref="D8:G8"/>
    <mergeCell ref="D9:G9"/>
  </mergeCells>
  <pageMargins left="1.1023622047244095" right="0.31496062992125984" top="0.55118110236220474" bottom="0.55118110236220474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O21"/>
  <sheetViews>
    <sheetView topLeftCell="A19" workbookViewId="0">
      <selection activeCell="L13" sqref="L13"/>
    </sheetView>
  </sheetViews>
  <sheetFormatPr defaultRowHeight="12.75"/>
  <cols>
    <col min="1" max="1" width="7" customWidth="1"/>
    <col min="2" max="2" width="32" customWidth="1"/>
    <col min="3" max="3" width="21" customWidth="1"/>
    <col min="4" max="4" width="11.85546875" customWidth="1"/>
    <col min="5" max="5" width="11.140625" customWidth="1"/>
    <col min="6" max="8" width="11.140625" hidden="1" customWidth="1"/>
    <col min="9" max="9" width="10.140625" customWidth="1"/>
    <col min="10" max="10" width="9.5703125" customWidth="1"/>
    <col min="11" max="12" width="9.140625" customWidth="1"/>
    <col min="13" max="14" width="9.28515625" customWidth="1"/>
    <col min="15" max="15" width="9.7109375" customWidth="1"/>
    <col min="16" max="16" width="16.7109375" customWidth="1"/>
    <col min="17" max="17" width="10.5703125" bestFit="1" customWidth="1"/>
  </cols>
  <sheetData>
    <row r="2" spans="1:15" ht="15.75">
      <c r="A2" s="2"/>
      <c r="B2" s="1"/>
      <c r="C2" s="1"/>
      <c r="D2" s="1"/>
      <c r="E2" s="1"/>
      <c r="F2" s="1"/>
      <c r="G2" s="1"/>
      <c r="H2" s="1"/>
      <c r="I2" s="28"/>
      <c r="J2" s="28"/>
      <c r="K2" s="188" t="s">
        <v>168</v>
      </c>
      <c r="L2" s="188"/>
      <c r="M2" s="188"/>
      <c r="N2" s="188"/>
    </row>
    <row r="3" spans="1:15" ht="75.75" customHeight="1">
      <c r="A3" s="2"/>
      <c r="B3" s="1"/>
      <c r="C3" s="1"/>
      <c r="D3" s="1"/>
      <c r="E3" s="1"/>
      <c r="F3" s="1"/>
      <c r="G3" s="1"/>
      <c r="H3" s="1"/>
      <c r="I3" s="29"/>
      <c r="J3" s="29"/>
      <c r="K3" s="201" t="s">
        <v>88</v>
      </c>
      <c r="L3" s="201"/>
      <c r="M3" s="201"/>
      <c r="N3" s="201"/>
      <c r="O3" s="201"/>
    </row>
    <row r="4" spans="1:15" ht="24" customHeight="1">
      <c r="A4" s="2"/>
      <c r="B4" s="1"/>
      <c r="C4" s="1"/>
      <c r="D4" s="1"/>
      <c r="E4" s="1"/>
      <c r="F4" s="1"/>
      <c r="G4" s="1"/>
      <c r="H4" s="1"/>
      <c r="I4" s="29"/>
      <c r="J4" s="29"/>
      <c r="K4" s="87"/>
      <c r="L4" s="87"/>
      <c r="M4" s="87"/>
      <c r="N4" s="87"/>
      <c r="O4" s="87"/>
    </row>
    <row r="5" spans="1:15" ht="15.75">
      <c r="A5" s="189" t="s">
        <v>38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</row>
    <row r="6" spans="1:15" ht="6.75" customHeight="1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.75" customHeight="1">
      <c r="A7" s="191" t="s">
        <v>0</v>
      </c>
      <c r="B7" s="191" t="s">
        <v>39</v>
      </c>
      <c r="C7" s="191" t="s">
        <v>40</v>
      </c>
      <c r="D7" s="185" t="s">
        <v>41</v>
      </c>
      <c r="E7" s="191" t="s">
        <v>42</v>
      </c>
      <c r="F7" s="191"/>
      <c r="G7" s="191"/>
      <c r="H7" s="191"/>
      <c r="I7" s="191"/>
      <c r="J7" s="191"/>
      <c r="K7" s="191"/>
      <c r="L7" s="191"/>
      <c r="M7" s="191"/>
      <c r="N7" s="191"/>
      <c r="O7" s="191"/>
    </row>
    <row r="8" spans="1:15" ht="31.5">
      <c r="A8" s="191"/>
      <c r="B8" s="191"/>
      <c r="C8" s="191"/>
      <c r="D8" s="186"/>
      <c r="E8" s="62" t="s">
        <v>43</v>
      </c>
      <c r="F8" s="163" t="s">
        <v>175</v>
      </c>
      <c r="G8" s="163" t="s">
        <v>176</v>
      </c>
      <c r="H8" s="163" t="s">
        <v>177</v>
      </c>
      <c r="I8" s="163" t="s">
        <v>28</v>
      </c>
      <c r="J8" s="154" t="s">
        <v>35</v>
      </c>
      <c r="K8" s="154" t="s">
        <v>37</v>
      </c>
      <c r="L8" s="154" t="s">
        <v>136</v>
      </c>
      <c r="M8" s="154" t="s">
        <v>137</v>
      </c>
      <c r="N8" s="154" t="s">
        <v>138</v>
      </c>
      <c r="O8" s="84" t="s">
        <v>83</v>
      </c>
    </row>
    <row r="9" spans="1:15">
      <c r="A9" s="32">
        <v>1</v>
      </c>
      <c r="B9" s="32">
        <v>2</v>
      </c>
      <c r="C9" s="32">
        <v>3</v>
      </c>
      <c r="D9" s="32">
        <v>4</v>
      </c>
      <c r="E9" s="32">
        <v>5</v>
      </c>
      <c r="F9" s="32"/>
      <c r="G9" s="32"/>
      <c r="H9" s="32"/>
      <c r="I9" s="32">
        <v>6</v>
      </c>
      <c r="J9" s="32">
        <v>7</v>
      </c>
      <c r="K9" s="32">
        <v>8</v>
      </c>
      <c r="L9" s="32">
        <v>9</v>
      </c>
      <c r="M9" s="32">
        <v>10</v>
      </c>
      <c r="N9" s="82">
        <v>11</v>
      </c>
      <c r="O9" s="83">
        <v>12</v>
      </c>
    </row>
    <row r="10" spans="1:15" s="10" customFormat="1" ht="126" customHeight="1">
      <c r="A10" s="75" t="s">
        <v>44</v>
      </c>
      <c r="B10" s="33" t="s">
        <v>184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44"/>
    </row>
    <row r="11" spans="1:15" ht="108" customHeight="1">
      <c r="A11" s="60" t="s">
        <v>15</v>
      </c>
      <c r="B11" s="33" t="s">
        <v>94</v>
      </c>
      <c r="C11" s="47"/>
      <c r="D11" s="60"/>
      <c r="E11" s="34"/>
      <c r="F11" s="34"/>
      <c r="G11" s="34"/>
      <c r="H11" s="34"/>
      <c r="I11" s="75"/>
      <c r="J11" s="75"/>
      <c r="K11" s="75"/>
      <c r="L11" s="75"/>
      <c r="M11" s="75"/>
      <c r="N11" s="75"/>
      <c r="O11" s="81"/>
    </row>
    <row r="12" spans="1:15" ht="25.5" customHeight="1">
      <c r="A12" s="68" t="s">
        <v>51</v>
      </c>
      <c r="B12" s="192" t="s">
        <v>45</v>
      </c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4"/>
    </row>
    <row r="13" spans="1:15" ht="47.25">
      <c r="A13" s="61"/>
      <c r="B13" s="35" t="s">
        <v>24</v>
      </c>
      <c r="C13" s="47" t="s">
        <v>79</v>
      </c>
      <c r="D13" s="79" t="s">
        <v>81</v>
      </c>
      <c r="E13" s="114"/>
      <c r="F13" s="21">
        <v>12095.163</v>
      </c>
      <c r="G13" s="128">
        <v>8360.2999999999993</v>
      </c>
      <c r="H13" s="128">
        <v>9873</v>
      </c>
      <c r="I13" s="172">
        <v>5700</v>
      </c>
      <c r="J13" s="128">
        <v>3398</v>
      </c>
      <c r="K13" s="128">
        <v>3597</v>
      </c>
      <c r="L13" s="128">
        <v>6802</v>
      </c>
      <c r="M13" s="128">
        <v>4953</v>
      </c>
      <c r="N13" s="128">
        <v>4430</v>
      </c>
      <c r="O13" s="9">
        <f>N13+M13+L13+K13+J13+I13</f>
        <v>28880</v>
      </c>
    </row>
    <row r="14" spans="1:15" ht="62.25" customHeight="1">
      <c r="A14" s="66" t="s">
        <v>47</v>
      </c>
      <c r="B14" s="40" t="s">
        <v>78</v>
      </c>
      <c r="C14" s="35"/>
      <c r="D14" s="60"/>
      <c r="E14" s="75"/>
      <c r="F14" s="127"/>
      <c r="G14" s="127"/>
      <c r="H14" s="127"/>
      <c r="I14" s="75"/>
      <c r="J14" s="75"/>
      <c r="K14" s="75"/>
      <c r="L14" s="75"/>
      <c r="M14" s="75"/>
      <c r="N14" s="75"/>
      <c r="O14" s="81"/>
    </row>
    <row r="15" spans="1:15" ht="12.75" customHeight="1">
      <c r="A15" s="187" t="s">
        <v>48</v>
      </c>
      <c r="B15" s="195" t="s">
        <v>46</v>
      </c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7"/>
    </row>
    <row r="16" spans="1:15" ht="12.75" customHeight="1">
      <c r="A16" s="187"/>
      <c r="B16" s="198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200"/>
    </row>
    <row r="17" spans="1:15" ht="78.75">
      <c r="A17" s="68"/>
      <c r="B17" s="67" t="s">
        <v>49</v>
      </c>
      <c r="C17" s="78" t="s">
        <v>80</v>
      </c>
      <c r="D17" s="60" t="s">
        <v>50</v>
      </c>
      <c r="E17" s="8"/>
      <c r="F17" s="128">
        <v>128.4</v>
      </c>
      <c r="G17" s="128">
        <v>128.4</v>
      </c>
      <c r="H17" s="128">
        <v>128.4</v>
      </c>
      <c r="I17" s="8">
        <v>128.80000000000001</v>
      </c>
      <c r="J17" s="8">
        <v>128.80000000000001</v>
      </c>
      <c r="K17" s="8">
        <v>128.80000000000001</v>
      </c>
      <c r="L17" s="8">
        <v>128.80000000000001</v>
      </c>
      <c r="M17" s="8">
        <v>128.80000000000001</v>
      </c>
      <c r="N17" s="8">
        <v>128.80000000000001</v>
      </c>
      <c r="O17" s="85">
        <v>128.80000000000001</v>
      </c>
    </row>
    <row r="18" spans="1:15" ht="81.75" customHeight="1">
      <c r="A18" s="89" t="s">
        <v>90</v>
      </c>
      <c r="B18" s="5" t="s">
        <v>96</v>
      </c>
      <c r="C18" s="5" t="s">
        <v>91</v>
      </c>
      <c r="D18" s="88" t="s">
        <v>92</v>
      </c>
      <c r="E18" s="88"/>
      <c r="F18" s="88">
        <v>4</v>
      </c>
      <c r="G18" s="88">
        <v>7</v>
      </c>
      <c r="H18" s="88">
        <v>1</v>
      </c>
      <c r="I18" s="88">
        <v>1</v>
      </c>
      <c r="J18" s="64">
        <v>1</v>
      </c>
      <c r="K18" s="64">
        <v>1</v>
      </c>
      <c r="L18" s="64">
        <v>1</v>
      </c>
      <c r="M18" s="64">
        <v>1</v>
      </c>
      <c r="N18" s="64">
        <v>1</v>
      </c>
      <c r="O18" s="64">
        <f>N18+M18+L18+K18+J18+I18</f>
        <v>6</v>
      </c>
    </row>
    <row r="21" spans="1:15">
      <c r="J21" s="26"/>
    </row>
  </sheetData>
  <mergeCells count="11">
    <mergeCell ref="D7:D8"/>
    <mergeCell ref="A15:A16"/>
    <mergeCell ref="K2:N2"/>
    <mergeCell ref="A5:O5"/>
    <mergeCell ref="A7:A8"/>
    <mergeCell ref="B7:B8"/>
    <mergeCell ref="C7:C8"/>
    <mergeCell ref="E7:O7"/>
    <mergeCell ref="B12:O12"/>
    <mergeCell ref="B15:O16"/>
    <mergeCell ref="K3:O3"/>
  </mergeCells>
  <pageMargins left="0.9055118110236221" right="0.51181102362204722" top="0.15748031496062992" bottom="0.15748031496062992" header="0.31496062992125984" footer="0.31496062992125984"/>
  <pageSetup paperSize="9" scale="7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6"/>
  <sheetViews>
    <sheetView topLeftCell="A16" workbookViewId="0">
      <selection activeCell="D3" sqref="D3:F4"/>
    </sheetView>
  </sheetViews>
  <sheetFormatPr defaultRowHeight="12.75"/>
  <cols>
    <col min="1" max="1" width="5.28515625" customWidth="1"/>
    <col min="2" max="2" width="26.85546875" customWidth="1"/>
    <col min="3" max="3" width="18.5703125" customWidth="1"/>
    <col min="4" max="4" width="12.85546875" customWidth="1"/>
    <col min="5" max="5" width="12.5703125" customWidth="1"/>
    <col min="6" max="6" width="20.42578125" customWidth="1"/>
    <col min="8" max="8" width="16.7109375" customWidth="1"/>
    <col min="9" max="9" width="10.5703125" bestFit="1" customWidth="1"/>
  </cols>
  <sheetData>
    <row r="1" spans="1:7" ht="17.25" customHeight="1">
      <c r="D1" s="3"/>
      <c r="E1" s="3"/>
      <c r="F1" s="3"/>
      <c r="G1" s="22"/>
    </row>
    <row r="2" spans="1:7" ht="14.25" customHeight="1">
      <c r="D2" s="174" t="s">
        <v>169</v>
      </c>
      <c r="E2" s="174"/>
      <c r="F2" s="174"/>
      <c r="G2" s="22"/>
    </row>
    <row r="3" spans="1:7" ht="21" customHeight="1">
      <c r="A3" s="2"/>
      <c r="B3" s="1"/>
      <c r="C3" s="1"/>
      <c r="D3" s="202" t="s">
        <v>88</v>
      </c>
      <c r="E3" s="202"/>
      <c r="F3" s="202"/>
    </row>
    <row r="4" spans="1:7" ht="54.75" customHeight="1">
      <c r="A4" s="2"/>
      <c r="B4" s="1"/>
      <c r="C4" s="1"/>
      <c r="D4" s="202"/>
      <c r="E4" s="202"/>
      <c r="F4" s="202"/>
    </row>
    <row r="5" spans="1:7" ht="17.25" customHeight="1">
      <c r="A5" s="2"/>
      <c r="B5" s="1"/>
      <c r="C5" s="1"/>
      <c r="D5" s="74"/>
      <c r="E5" s="74"/>
      <c r="F5" s="74"/>
    </row>
    <row r="6" spans="1:7" ht="15.75">
      <c r="A6" s="189" t="s">
        <v>72</v>
      </c>
      <c r="B6" s="190"/>
      <c r="C6" s="190"/>
      <c r="D6" s="190"/>
      <c r="E6" s="190"/>
      <c r="F6" s="190"/>
      <c r="G6" s="190"/>
    </row>
    <row r="7" spans="1:7" ht="6.75" customHeight="1">
      <c r="A7" s="2"/>
      <c r="B7" s="1"/>
      <c r="C7" s="1"/>
      <c r="D7" s="1"/>
      <c r="E7" s="1"/>
      <c r="F7" s="1"/>
      <c r="G7" s="1"/>
    </row>
    <row r="8" spans="1:7" ht="15.75" customHeight="1">
      <c r="A8" s="191" t="s">
        <v>0</v>
      </c>
      <c r="B8" s="191" t="s">
        <v>52</v>
      </c>
      <c r="C8" s="191" t="s">
        <v>53</v>
      </c>
      <c r="D8" s="204" t="s">
        <v>54</v>
      </c>
      <c r="E8" s="205"/>
      <c r="F8" s="185" t="s">
        <v>57</v>
      </c>
      <c r="G8" s="1"/>
    </row>
    <row r="9" spans="1:7" ht="47.25">
      <c r="A9" s="191"/>
      <c r="B9" s="191"/>
      <c r="C9" s="191"/>
      <c r="D9" s="62" t="s">
        <v>55</v>
      </c>
      <c r="E9" s="62" t="s">
        <v>56</v>
      </c>
      <c r="F9" s="186"/>
      <c r="G9" s="1"/>
    </row>
    <row r="10" spans="1:7">
      <c r="A10" s="32">
        <v>1</v>
      </c>
      <c r="B10" s="32">
        <v>2</v>
      </c>
      <c r="C10" s="32">
        <v>3</v>
      </c>
      <c r="D10" s="32">
        <v>4</v>
      </c>
      <c r="E10" s="32">
        <v>5</v>
      </c>
      <c r="F10" s="32">
        <v>6</v>
      </c>
      <c r="G10" s="1"/>
    </row>
    <row r="11" spans="1:7" ht="63" customHeight="1">
      <c r="A11" s="68" t="s">
        <v>60</v>
      </c>
      <c r="B11" s="203" t="s">
        <v>74</v>
      </c>
      <c r="C11" s="203"/>
      <c r="D11" s="203"/>
      <c r="E11" s="203"/>
      <c r="F11" s="203"/>
      <c r="G11" s="1"/>
    </row>
    <row r="12" spans="1:7" ht="189">
      <c r="A12" s="61"/>
      <c r="B12" s="73" t="s">
        <v>58</v>
      </c>
      <c r="C12" s="75" t="s">
        <v>59</v>
      </c>
      <c r="D12" s="114" t="s">
        <v>179</v>
      </c>
      <c r="E12" s="69" t="s">
        <v>139</v>
      </c>
      <c r="F12" s="76" t="s">
        <v>84</v>
      </c>
      <c r="G12" s="1"/>
    </row>
    <row r="13" spans="1:7" ht="12.75" customHeight="1">
      <c r="A13" s="187" t="s">
        <v>61</v>
      </c>
      <c r="B13" s="203" t="s">
        <v>75</v>
      </c>
      <c r="C13" s="203"/>
      <c r="D13" s="203"/>
      <c r="E13" s="203"/>
      <c r="F13" s="203"/>
      <c r="G13" s="1"/>
    </row>
    <row r="14" spans="1:7" ht="50.25" customHeight="1">
      <c r="A14" s="187"/>
      <c r="B14" s="203"/>
      <c r="C14" s="203"/>
      <c r="D14" s="203"/>
      <c r="E14" s="203"/>
      <c r="F14" s="203"/>
      <c r="G14" s="1"/>
    </row>
    <row r="15" spans="1:7" ht="126">
      <c r="A15" s="72" t="s">
        <v>76</v>
      </c>
      <c r="B15" s="67" t="s">
        <v>62</v>
      </c>
      <c r="C15" s="75" t="s">
        <v>59</v>
      </c>
      <c r="D15" s="114" t="s">
        <v>179</v>
      </c>
      <c r="E15" s="69" t="s">
        <v>140</v>
      </c>
      <c r="F15" s="79" t="s">
        <v>85</v>
      </c>
      <c r="G15" s="1"/>
    </row>
    <row r="16" spans="1:7" ht="143.25" customHeight="1">
      <c r="A16" s="77" t="s">
        <v>77</v>
      </c>
      <c r="B16" s="43" t="s">
        <v>98</v>
      </c>
      <c r="C16" s="80" t="s">
        <v>70</v>
      </c>
      <c r="D16" s="114" t="s">
        <v>179</v>
      </c>
      <c r="E16" s="114" t="s">
        <v>139</v>
      </c>
      <c r="F16" s="80" t="s">
        <v>86</v>
      </c>
    </row>
  </sheetData>
  <mergeCells count="11">
    <mergeCell ref="D2:F2"/>
    <mergeCell ref="D3:F4"/>
    <mergeCell ref="A13:A14"/>
    <mergeCell ref="B13:F14"/>
    <mergeCell ref="D8:E8"/>
    <mergeCell ref="F8:F9"/>
    <mergeCell ref="A6:G6"/>
    <mergeCell ref="A8:A9"/>
    <mergeCell ref="B8:B9"/>
    <mergeCell ref="C8:C9"/>
    <mergeCell ref="B11:F11"/>
  </mergeCells>
  <pageMargins left="1.1023622047244095" right="0.31496062992125984" top="0.55118110236220474" bottom="0.55118110236220474" header="0.31496062992125984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9"/>
  <sheetViews>
    <sheetView tabSelected="1" topLeftCell="A25" workbookViewId="0">
      <selection activeCell="G3" sqref="G3:J3"/>
    </sheetView>
  </sheetViews>
  <sheetFormatPr defaultRowHeight="12.75"/>
  <cols>
    <col min="1" max="1" width="8" customWidth="1"/>
    <col min="2" max="2" width="31.140625" customWidth="1"/>
    <col min="3" max="3" width="16.7109375" customWidth="1"/>
    <col min="4" max="4" width="15.28515625" customWidth="1"/>
    <col min="5" max="5" width="14" customWidth="1"/>
    <col min="6" max="6" width="14.28515625" customWidth="1"/>
    <col min="7" max="7" width="13.85546875" customWidth="1"/>
    <col min="8" max="8" width="14" customWidth="1"/>
    <col min="9" max="10" width="13.85546875" customWidth="1"/>
    <col min="12" max="12" width="16.7109375" customWidth="1"/>
    <col min="13" max="13" width="10.5703125" bestFit="1" customWidth="1"/>
  </cols>
  <sheetData>
    <row r="1" spans="1:12" ht="17.25" customHeight="1">
      <c r="D1" s="3"/>
      <c r="E1" s="3"/>
      <c r="F1" s="3"/>
      <c r="G1" s="22"/>
      <c r="H1" s="22"/>
      <c r="I1" s="22"/>
      <c r="J1" s="22"/>
      <c r="K1" s="22"/>
    </row>
    <row r="2" spans="1:12" ht="15.75">
      <c r="A2" s="2"/>
      <c r="B2" s="1"/>
      <c r="C2" s="1"/>
      <c r="D2" s="1"/>
      <c r="G2" s="188" t="s">
        <v>170</v>
      </c>
      <c r="H2" s="188"/>
      <c r="I2" s="188"/>
      <c r="J2" s="188"/>
    </row>
    <row r="3" spans="1:12" ht="80.25" customHeight="1">
      <c r="A3" s="2"/>
      <c r="B3" s="1"/>
      <c r="C3" s="1"/>
      <c r="D3" s="1"/>
      <c r="G3" s="201" t="s">
        <v>88</v>
      </c>
      <c r="H3" s="201"/>
      <c r="I3" s="201"/>
      <c r="J3" s="201"/>
    </row>
    <row r="4" spans="1:12" ht="15.75">
      <c r="A4" s="189" t="s">
        <v>73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</row>
    <row r="5" spans="1:12" ht="6.75" customHeight="1">
      <c r="A5" s="2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2" ht="15.75" customHeight="1">
      <c r="A6" s="191" t="s">
        <v>64</v>
      </c>
      <c r="B6" s="191" t="s">
        <v>67</v>
      </c>
      <c r="C6" s="191" t="s">
        <v>68</v>
      </c>
      <c r="D6" s="204" t="s">
        <v>69</v>
      </c>
      <c r="E6" s="233"/>
      <c r="F6" s="233"/>
      <c r="G6" s="233"/>
      <c r="H6" s="233"/>
      <c r="I6" s="233"/>
      <c r="J6" s="205"/>
      <c r="K6" s="1"/>
    </row>
    <row r="7" spans="1:12" ht="82.5" customHeight="1">
      <c r="A7" s="191"/>
      <c r="B7" s="191"/>
      <c r="C7" s="191"/>
      <c r="D7" s="94" t="s">
        <v>14</v>
      </c>
      <c r="E7" s="154" t="s">
        <v>28</v>
      </c>
      <c r="F7" s="154" t="s">
        <v>35</v>
      </c>
      <c r="G7" s="154" t="s">
        <v>37</v>
      </c>
      <c r="H7" s="154" t="s">
        <v>136</v>
      </c>
      <c r="I7" s="154" t="s">
        <v>137</v>
      </c>
      <c r="J7" s="154" t="s">
        <v>138</v>
      </c>
      <c r="K7" s="1"/>
    </row>
    <row r="8" spans="1:12">
      <c r="A8" s="32">
        <v>1</v>
      </c>
      <c r="B8" s="32">
        <v>2</v>
      </c>
      <c r="C8" s="32">
        <v>3</v>
      </c>
      <c r="D8" s="32">
        <v>4</v>
      </c>
      <c r="E8" s="32">
        <v>8</v>
      </c>
      <c r="F8" s="32">
        <v>9</v>
      </c>
      <c r="G8" s="32">
        <v>10</v>
      </c>
      <c r="H8" s="32">
        <v>11</v>
      </c>
      <c r="I8" s="32">
        <v>12</v>
      </c>
      <c r="J8" s="32">
        <v>13</v>
      </c>
      <c r="K8" s="1"/>
    </row>
    <row r="9" spans="1:12" ht="94.5">
      <c r="A9" s="98" t="s">
        <v>65</v>
      </c>
      <c r="B9" s="33" t="s">
        <v>66</v>
      </c>
      <c r="C9" s="212" t="s">
        <v>59</v>
      </c>
      <c r="D9" s="192"/>
      <c r="E9" s="193"/>
      <c r="F9" s="193"/>
      <c r="G9" s="193"/>
      <c r="H9" s="193"/>
      <c r="I9" s="193"/>
      <c r="J9" s="194"/>
      <c r="K9" s="1"/>
    </row>
    <row r="10" spans="1:12" ht="110.25">
      <c r="A10" s="98"/>
      <c r="B10" s="40" t="s">
        <v>95</v>
      </c>
      <c r="C10" s="213"/>
      <c r="D10" s="192"/>
      <c r="E10" s="193"/>
      <c r="F10" s="193"/>
      <c r="G10" s="193"/>
      <c r="H10" s="193"/>
      <c r="I10" s="193"/>
      <c r="J10" s="194"/>
      <c r="K10" s="1"/>
    </row>
    <row r="11" spans="1:12" ht="63">
      <c r="A11" s="229">
        <v>1</v>
      </c>
      <c r="B11" s="95" t="s">
        <v>74</v>
      </c>
      <c r="C11" s="213"/>
      <c r="D11" s="104">
        <f t="shared" ref="D11:H11" si="0">D14+D17</f>
        <v>337228.14951000008</v>
      </c>
      <c r="E11" s="156">
        <f t="shared" si="0"/>
        <v>81202.649510000003</v>
      </c>
      <c r="F11" s="104">
        <f t="shared" si="0"/>
        <v>51205.100000000006</v>
      </c>
      <c r="G11" s="143">
        <f t="shared" si="0"/>
        <v>51205.1</v>
      </c>
      <c r="H11" s="104">
        <f t="shared" si="0"/>
        <v>51205.1</v>
      </c>
      <c r="I11" s="104">
        <f>I12+I13</f>
        <v>51205.1</v>
      </c>
      <c r="J11" s="104">
        <f>J12+J13</f>
        <v>51205.1</v>
      </c>
      <c r="K11" s="1"/>
    </row>
    <row r="12" spans="1:12" ht="15.75">
      <c r="A12" s="230"/>
      <c r="B12" s="36" t="s">
        <v>32</v>
      </c>
      <c r="C12" s="213"/>
      <c r="D12" s="109">
        <f>E12+F12+G12+H12+I12+J12</f>
        <v>328812.98574000003</v>
      </c>
      <c r="E12" s="109">
        <v>78812.985740000004</v>
      </c>
      <c r="F12" s="109">
        <v>50000</v>
      </c>
      <c r="G12" s="109">
        <f>G15</f>
        <v>50000</v>
      </c>
      <c r="H12" s="109">
        <f>H15</f>
        <v>50000</v>
      </c>
      <c r="I12" s="109">
        <f>I15</f>
        <v>50000</v>
      </c>
      <c r="J12" s="109">
        <f>J15</f>
        <v>50000</v>
      </c>
      <c r="K12" s="12"/>
    </row>
    <row r="13" spans="1:12" ht="15">
      <c r="A13" s="230"/>
      <c r="B13" s="37" t="s">
        <v>33</v>
      </c>
      <c r="C13" s="213"/>
      <c r="D13" s="103">
        <f>E13+F13+G13+H13+I13+J13</f>
        <v>8415.163770000001</v>
      </c>
      <c r="E13" s="103">
        <f t="shared" ref="E13:J13" si="1">E16+E17</f>
        <v>2389.6637700000001</v>
      </c>
      <c r="F13" s="103">
        <f t="shared" si="1"/>
        <v>1205.0999999999999</v>
      </c>
      <c r="G13" s="103">
        <f t="shared" si="1"/>
        <v>1205.0999999999999</v>
      </c>
      <c r="H13" s="103">
        <f t="shared" si="1"/>
        <v>1205.0999999999999</v>
      </c>
      <c r="I13" s="103">
        <f t="shared" si="1"/>
        <v>1205.0999999999999</v>
      </c>
      <c r="J13" s="103">
        <f t="shared" si="1"/>
        <v>1205.0999999999999</v>
      </c>
      <c r="K13" s="13"/>
    </row>
    <row r="14" spans="1:12" ht="31.5">
      <c r="A14" s="231" t="s">
        <v>15</v>
      </c>
      <c r="B14" s="95" t="s">
        <v>24</v>
      </c>
      <c r="C14" s="213"/>
      <c r="D14" s="104">
        <f t="shared" ref="D14:J14" si="2">D15+D16</f>
        <v>333399.77242000005</v>
      </c>
      <c r="E14" s="156">
        <f t="shared" si="2"/>
        <v>80374.285000000003</v>
      </c>
      <c r="F14" s="104">
        <f t="shared" si="2"/>
        <v>50605.087420000003</v>
      </c>
      <c r="G14" s="143">
        <f t="shared" si="2"/>
        <v>50605.1</v>
      </c>
      <c r="H14" s="104">
        <f t="shared" si="2"/>
        <v>50605.1</v>
      </c>
      <c r="I14" s="104">
        <f t="shared" si="2"/>
        <v>50605.1</v>
      </c>
      <c r="J14" s="104">
        <f t="shared" si="2"/>
        <v>50605.1</v>
      </c>
      <c r="K14" s="1"/>
    </row>
    <row r="15" spans="1:12" ht="15.75">
      <c r="A15" s="232"/>
      <c r="B15" s="38" t="s">
        <v>32</v>
      </c>
      <c r="C15" s="213"/>
      <c r="D15" s="109">
        <f>E15+F15+G15+H15+I15+J15</f>
        <v>328812.98574000003</v>
      </c>
      <c r="E15" s="109">
        <v>78812.985740000004</v>
      </c>
      <c r="F15" s="109">
        <v>50000</v>
      </c>
      <c r="G15" s="109">
        <v>50000</v>
      </c>
      <c r="H15" s="109">
        <v>50000</v>
      </c>
      <c r="I15" s="109">
        <v>50000</v>
      </c>
      <c r="J15" s="109">
        <v>50000</v>
      </c>
      <c r="K15" s="14"/>
    </row>
    <row r="16" spans="1:12" ht="15">
      <c r="A16" s="232"/>
      <c r="B16" s="37" t="s">
        <v>31</v>
      </c>
      <c r="C16" s="213"/>
      <c r="D16" s="103">
        <f>E16+F16+G16+H16+I16+J16</f>
        <v>4586.7866800000002</v>
      </c>
      <c r="E16" s="103">
        <v>1561.29926</v>
      </c>
      <c r="F16" s="103">
        <v>605.08741999999995</v>
      </c>
      <c r="G16" s="103">
        <v>605.1</v>
      </c>
      <c r="H16" s="103">
        <v>605.1</v>
      </c>
      <c r="I16" s="103">
        <v>605.1</v>
      </c>
      <c r="J16" s="103">
        <v>605.1</v>
      </c>
      <c r="K16" s="13"/>
      <c r="L16" s="26"/>
    </row>
    <row r="17" spans="1:12" ht="111" customHeight="1">
      <c r="A17" s="96" t="s">
        <v>16</v>
      </c>
      <c r="B17" s="95" t="s">
        <v>17</v>
      </c>
      <c r="C17" s="234"/>
      <c r="D17" s="104">
        <f>E17+F17+G17+H17+I17+J17</f>
        <v>3828.37709</v>
      </c>
      <c r="E17" s="156">
        <v>828.36451</v>
      </c>
      <c r="F17" s="156">
        <v>600.01257999999996</v>
      </c>
      <c r="G17" s="156">
        <v>600</v>
      </c>
      <c r="H17" s="156">
        <v>600</v>
      </c>
      <c r="I17" s="156">
        <v>600</v>
      </c>
      <c r="J17" s="156">
        <v>600</v>
      </c>
      <c r="K17" s="1"/>
    </row>
    <row r="18" spans="1:12" ht="14.25">
      <c r="A18" s="235" t="s">
        <v>18</v>
      </c>
      <c r="B18" s="236"/>
      <c r="C18" s="236"/>
      <c r="D18" s="105">
        <f>D15+D16+D17</f>
        <v>337228.14951000008</v>
      </c>
      <c r="E18" s="105">
        <f t="shared" ref="E18:H18" si="3">SUM(E15:E17)</f>
        <v>81202.649510000003</v>
      </c>
      <c r="F18" s="105">
        <f t="shared" si="3"/>
        <v>51205.100000000006</v>
      </c>
      <c r="G18" s="105">
        <f t="shared" si="3"/>
        <v>51205.1</v>
      </c>
      <c r="H18" s="105">
        <f t="shared" si="3"/>
        <v>51205.1</v>
      </c>
      <c r="I18" s="105">
        <f>I11</f>
        <v>51205.1</v>
      </c>
      <c r="J18" s="105">
        <f>J11</f>
        <v>51205.1</v>
      </c>
      <c r="K18" s="13"/>
      <c r="L18" s="26"/>
    </row>
    <row r="19" spans="1:12" ht="63" customHeight="1">
      <c r="A19" s="39"/>
      <c r="B19" s="40" t="s">
        <v>78</v>
      </c>
      <c r="C19" s="212" t="s">
        <v>59</v>
      </c>
      <c r="D19" s="226"/>
      <c r="E19" s="227"/>
      <c r="F19" s="227"/>
      <c r="G19" s="227"/>
      <c r="H19" s="227"/>
      <c r="I19" s="227"/>
      <c r="J19" s="228"/>
      <c r="K19" s="1"/>
      <c r="L19" s="26"/>
    </row>
    <row r="20" spans="1:12" ht="12.75" customHeight="1">
      <c r="A20" s="231" t="s">
        <v>93</v>
      </c>
      <c r="B20" s="225" t="s">
        <v>75</v>
      </c>
      <c r="C20" s="213"/>
      <c r="D20" s="215">
        <f>E20+F20+G20+H20+I20+J20</f>
        <v>349469.74540000001</v>
      </c>
      <c r="E20" s="215">
        <f t="shared" ref="E20:J20" si="4">E22+E23</f>
        <v>65254.045400000003</v>
      </c>
      <c r="F20" s="215">
        <f t="shared" si="4"/>
        <v>64759.7</v>
      </c>
      <c r="G20" s="215">
        <f t="shared" si="4"/>
        <v>54864</v>
      </c>
      <c r="H20" s="215">
        <f t="shared" si="4"/>
        <v>54864</v>
      </c>
      <c r="I20" s="215">
        <f t="shared" si="4"/>
        <v>54864</v>
      </c>
      <c r="J20" s="215">
        <f t="shared" si="4"/>
        <v>54864</v>
      </c>
      <c r="K20" s="1"/>
      <c r="L20" s="26"/>
    </row>
    <row r="21" spans="1:12" ht="50.25" customHeight="1">
      <c r="A21" s="231"/>
      <c r="B21" s="225"/>
      <c r="C21" s="213"/>
      <c r="D21" s="215"/>
      <c r="E21" s="215"/>
      <c r="F21" s="215"/>
      <c r="G21" s="215"/>
      <c r="H21" s="215"/>
      <c r="I21" s="215"/>
      <c r="J21" s="215"/>
      <c r="K21" s="1"/>
      <c r="L21" s="26"/>
    </row>
    <row r="22" spans="1:12" ht="31.5">
      <c r="A22" s="237"/>
      <c r="B22" s="30" t="s">
        <v>21</v>
      </c>
      <c r="C22" s="213"/>
      <c r="D22" s="106">
        <f>E22+F22+G22+H22+I22+J22</f>
        <v>320000</v>
      </c>
      <c r="E22" s="106">
        <f>E25+E29+E33+E39</f>
        <v>60000</v>
      </c>
      <c r="F22" s="106">
        <f t="shared" ref="F22:J23" si="5">F25+F29+F33</f>
        <v>60000</v>
      </c>
      <c r="G22" s="106">
        <f t="shared" si="5"/>
        <v>50000</v>
      </c>
      <c r="H22" s="106">
        <f t="shared" si="5"/>
        <v>50000</v>
      </c>
      <c r="I22" s="106">
        <f t="shared" si="5"/>
        <v>50000</v>
      </c>
      <c r="J22" s="106">
        <f t="shared" si="5"/>
        <v>50000</v>
      </c>
      <c r="K22" s="1"/>
    </row>
    <row r="23" spans="1:12" ht="15.75">
      <c r="A23" s="237"/>
      <c r="B23" s="31" t="s">
        <v>22</v>
      </c>
      <c r="C23" s="213"/>
      <c r="D23" s="131">
        <f>E23+F23+G23+H23+I23+J23</f>
        <v>29469.7454</v>
      </c>
      <c r="E23" s="103">
        <f>E26+E30+E34+E40</f>
        <v>5254.0454</v>
      </c>
      <c r="F23" s="103">
        <f t="shared" si="5"/>
        <v>4759.7</v>
      </c>
      <c r="G23" s="103">
        <f t="shared" si="5"/>
        <v>4864</v>
      </c>
      <c r="H23" s="103">
        <f t="shared" si="5"/>
        <v>4864</v>
      </c>
      <c r="I23" s="103">
        <f t="shared" si="5"/>
        <v>4864</v>
      </c>
      <c r="J23" s="103">
        <f t="shared" si="5"/>
        <v>4864</v>
      </c>
      <c r="K23" s="1"/>
      <c r="L23" s="26"/>
    </row>
    <row r="24" spans="1:12" ht="31.5">
      <c r="A24" s="224" t="s">
        <v>19</v>
      </c>
      <c r="B24" s="99" t="s">
        <v>49</v>
      </c>
      <c r="C24" s="213"/>
      <c r="D24" s="129">
        <f t="shared" ref="D24:G24" si="6">D25+D26</f>
        <v>250691.10548</v>
      </c>
      <c r="E24" s="155">
        <f>E25+E26</f>
        <v>52295.460070000001</v>
      </c>
      <c r="F24" s="129">
        <f t="shared" si="6"/>
        <v>37343.685850000002</v>
      </c>
      <c r="G24" s="141">
        <f t="shared" si="6"/>
        <v>40262.989889999997</v>
      </c>
      <c r="H24" s="165">
        <f>H25+H26</f>
        <v>40262.989889999997</v>
      </c>
      <c r="I24" s="165">
        <f>I25+I26</f>
        <v>40262.989889999997</v>
      </c>
      <c r="J24" s="165">
        <f>J25+J26</f>
        <v>40262.989889999997</v>
      </c>
      <c r="K24" s="1"/>
      <c r="L24" s="18"/>
    </row>
    <row r="25" spans="1:12" ht="31.5">
      <c r="A25" s="219"/>
      <c r="B25" s="30" t="s">
        <v>21</v>
      </c>
      <c r="C25" s="213"/>
      <c r="D25" s="106">
        <f>E25+F25+G25+H25+I25+J25</f>
        <v>233319.99335999999</v>
      </c>
      <c r="E25" s="134">
        <f>49396.48236-76.489</f>
        <v>49319.99336</v>
      </c>
      <c r="F25" s="106">
        <v>36000</v>
      </c>
      <c r="G25" s="106">
        <v>37000</v>
      </c>
      <c r="H25" s="106">
        <v>37000</v>
      </c>
      <c r="I25" s="106">
        <v>37000</v>
      </c>
      <c r="J25" s="106">
        <v>37000</v>
      </c>
      <c r="K25" s="1"/>
      <c r="L25" s="26"/>
    </row>
    <row r="26" spans="1:12" ht="15.75">
      <c r="A26" s="220"/>
      <c r="B26" s="31" t="s">
        <v>22</v>
      </c>
      <c r="C26" s="213"/>
      <c r="D26" s="131">
        <f>E26+F26+G26+H26+I26+J26</f>
        <v>17371.112120000002</v>
      </c>
      <c r="E26" s="103">
        <f>2976.23932-0.77261</f>
        <v>2975.4667100000001</v>
      </c>
      <c r="F26" s="103">
        <v>1343.6858500000001</v>
      </c>
      <c r="G26" s="103">
        <v>3262.9898899999998</v>
      </c>
      <c r="H26" s="103">
        <v>3262.9898899999998</v>
      </c>
      <c r="I26" s="103">
        <v>3262.9898899999998</v>
      </c>
      <c r="J26" s="103">
        <v>3262.9898899999998</v>
      </c>
      <c r="K26" s="1"/>
      <c r="L26" s="18"/>
    </row>
    <row r="27" spans="1:12" ht="15.75" customHeight="1">
      <c r="A27" s="218" t="s">
        <v>25</v>
      </c>
      <c r="B27" s="221" t="s">
        <v>34</v>
      </c>
      <c r="C27" s="213"/>
      <c r="D27" s="207">
        <f>E27+F27+G27+H27+I27+J27</f>
        <v>39389.290420000005</v>
      </c>
      <c r="E27" s="207">
        <f>E29+E30</f>
        <v>8114.6904200000008</v>
      </c>
      <c r="F27" s="207">
        <f>F29+F30</f>
        <v>13274.6</v>
      </c>
      <c r="G27" s="207">
        <f>G30+G29</f>
        <v>4500</v>
      </c>
      <c r="H27" s="207">
        <f>H30+H29</f>
        <v>4500</v>
      </c>
      <c r="I27" s="207">
        <f>I30+I29</f>
        <v>4500</v>
      </c>
      <c r="J27" s="207">
        <f>J30+J29</f>
        <v>4500</v>
      </c>
      <c r="K27" s="1"/>
      <c r="L27" s="54"/>
    </row>
    <row r="28" spans="1:12" ht="39" customHeight="1">
      <c r="A28" s="219"/>
      <c r="B28" s="222"/>
      <c r="C28" s="213"/>
      <c r="D28" s="208"/>
      <c r="E28" s="208"/>
      <c r="F28" s="208"/>
      <c r="G28" s="208"/>
      <c r="H28" s="208"/>
      <c r="I28" s="208"/>
      <c r="J28" s="208"/>
      <c r="K28" s="1"/>
      <c r="L28" s="54"/>
    </row>
    <row r="29" spans="1:12" ht="31.5">
      <c r="A29" s="219"/>
      <c r="B29" s="30" t="s">
        <v>21</v>
      </c>
      <c r="C29" s="213"/>
      <c r="D29" s="122">
        <f>E29+F29+G29+H29+I29+J29</f>
        <v>27884.55068</v>
      </c>
      <c r="E29" s="122">
        <v>5884.5506800000003</v>
      </c>
      <c r="F29" s="122">
        <v>10000</v>
      </c>
      <c r="G29" s="122">
        <v>3000</v>
      </c>
      <c r="H29" s="122">
        <v>3000</v>
      </c>
      <c r="I29" s="122">
        <v>3000</v>
      </c>
      <c r="J29" s="122">
        <v>3000</v>
      </c>
      <c r="K29" s="1"/>
      <c r="L29" s="54"/>
    </row>
    <row r="30" spans="1:12" ht="15.75">
      <c r="A30" s="220"/>
      <c r="B30" s="31" t="s">
        <v>22</v>
      </c>
      <c r="C30" s="213"/>
      <c r="D30" s="131">
        <f>E30+F30+G30+H30+I30+J30</f>
        <v>11504.739740000001</v>
      </c>
      <c r="E30" s="103">
        <v>2230.1397400000001</v>
      </c>
      <c r="F30" s="103">
        <v>3274.6</v>
      </c>
      <c r="G30" s="103">
        <v>1500</v>
      </c>
      <c r="H30" s="103">
        <v>1500</v>
      </c>
      <c r="I30" s="103">
        <v>1500</v>
      </c>
      <c r="J30" s="103">
        <v>1500</v>
      </c>
      <c r="K30" s="1"/>
      <c r="L30" s="54"/>
    </row>
    <row r="31" spans="1:12" ht="15.75" customHeight="1">
      <c r="A31" s="209" t="s">
        <v>26</v>
      </c>
      <c r="B31" s="210" t="s">
        <v>96</v>
      </c>
      <c r="C31" s="212" t="s">
        <v>70</v>
      </c>
      <c r="D31" s="214">
        <f t="shared" ref="D31:J31" si="7">D33+D34</f>
        <v>59312.087889999995</v>
      </c>
      <c r="E31" s="215">
        <f t="shared" si="7"/>
        <v>4766.6332999999995</v>
      </c>
      <c r="F31" s="214">
        <f t="shared" si="7"/>
        <v>14141.414150000001</v>
      </c>
      <c r="G31" s="216">
        <f t="shared" si="7"/>
        <v>10101.010109999999</v>
      </c>
      <c r="H31" s="216">
        <f t="shared" si="7"/>
        <v>10101.010109999999</v>
      </c>
      <c r="I31" s="216">
        <f t="shared" si="7"/>
        <v>10101.010109999999</v>
      </c>
      <c r="J31" s="216">
        <f t="shared" si="7"/>
        <v>10101.010109999999</v>
      </c>
      <c r="K31" s="1"/>
    </row>
    <row r="32" spans="1:12" ht="108.75" customHeight="1">
      <c r="A32" s="209"/>
      <c r="B32" s="211"/>
      <c r="C32" s="213"/>
      <c r="D32" s="214"/>
      <c r="E32" s="215"/>
      <c r="F32" s="214"/>
      <c r="G32" s="217"/>
      <c r="H32" s="217"/>
      <c r="I32" s="217"/>
      <c r="J32" s="217"/>
      <c r="K32" s="1"/>
      <c r="L32" s="26"/>
    </row>
    <row r="33" spans="1:12" ht="31.5">
      <c r="A33" s="209"/>
      <c r="B33" s="30" t="s">
        <v>21</v>
      </c>
      <c r="C33" s="213"/>
      <c r="D33" s="107">
        <f>E33+F33+G33+H33+I33+J33</f>
        <v>58718.966959999998</v>
      </c>
      <c r="E33" s="107">
        <v>4718.9669599999997</v>
      </c>
      <c r="F33" s="107">
        <v>14000</v>
      </c>
      <c r="G33" s="107">
        <v>10000</v>
      </c>
      <c r="H33" s="107">
        <v>10000</v>
      </c>
      <c r="I33" s="107">
        <v>10000</v>
      </c>
      <c r="J33" s="107">
        <v>10000</v>
      </c>
      <c r="K33" s="1"/>
      <c r="L33" s="26"/>
    </row>
    <row r="34" spans="1:12" ht="15.75">
      <c r="A34" s="209"/>
      <c r="B34" s="31" t="s">
        <v>22</v>
      </c>
      <c r="C34" s="213"/>
      <c r="D34" s="103">
        <f>E34+F34+G34+H34+I34+J34</f>
        <v>593.12093000000004</v>
      </c>
      <c r="E34" s="103">
        <v>47.666339999999998</v>
      </c>
      <c r="F34" s="103">
        <v>141.41415000000001</v>
      </c>
      <c r="G34" s="103">
        <v>101.01011</v>
      </c>
      <c r="H34" s="103">
        <v>101.01011</v>
      </c>
      <c r="I34" s="103">
        <v>101.01011</v>
      </c>
      <c r="J34" s="103">
        <v>101.01011</v>
      </c>
      <c r="K34" s="1"/>
      <c r="L34" s="26"/>
    </row>
    <row r="35" spans="1:12" ht="46.5" hidden="1" customHeight="1">
      <c r="A35" s="142" t="s">
        <v>110</v>
      </c>
      <c r="B35" s="101" t="s">
        <v>97</v>
      </c>
      <c r="C35" s="97"/>
      <c r="D35" s="130"/>
      <c r="E35" s="102"/>
      <c r="F35" s="103"/>
      <c r="G35" s="143"/>
      <c r="H35" s="102"/>
      <c r="I35" s="102"/>
      <c r="J35" s="102"/>
      <c r="K35" s="1"/>
      <c r="L35" s="26"/>
    </row>
    <row r="36" spans="1:12" ht="31.5" hidden="1">
      <c r="A36" s="100"/>
      <c r="B36" s="30" t="s">
        <v>21</v>
      </c>
      <c r="C36" s="97"/>
      <c r="D36" s="132">
        <f>E36+F36+G36+H36+I36+J36</f>
        <v>0</v>
      </c>
      <c r="E36" s="102"/>
      <c r="F36" s="103"/>
      <c r="G36" s="108">
        <f>G35-G37</f>
        <v>0</v>
      </c>
      <c r="H36" s="102"/>
      <c r="I36" s="102"/>
      <c r="J36" s="102"/>
      <c r="K36" s="1"/>
      <c r="L36" s="26"/>
    </row>
    <row r="37" spans="1:12" ht="15.75" hidden="1">
      <c r="A37" s="100"/>
      <c r="B37" s="31" t="s">
        <v>22</v>
      </c>
      <c r="C37" s="97"/>
      <c r="D37" s="103">
        <f>E37+F37+G37+H37+I37+J37</f>
        <v>0</v>
      </c>
      <c r="E37" s="102"/>
      <c r="F37" s="103"/>
      <c r="G37" s="103">
        <f>G35*0.01</f>
        <v>0</v>
      </c>
      <c r="H37" s="102"/>
      <c r="I37" s="102"/>
      <c r="J37" s="102"/>
      <c r="K37" s="1"/>
      <c r="L37" s="26"/>
    </row>
    <row r="38" spans="1:12" ht="15.75">
      <c r="A38" s="144" t="s">
        <v>112</v>
      </c>
      <c r="B38" s="17" t="s">
        <v>111</v>
      </c>
      <c r="C38" s="16"/>
      <c r="D38" s="136">
        <f>E38+F38+G38+H38+I38+J38</f>
        <v>77.261610000000005</v>
      </c>
      <c r="E38" s="138">
        <f>E39+E40</f>
        <v>77.261610000000005</v>
      </c>
      <c r="F38" s="136"/>
      <c r="G38" s="136"/>
      <c r="H38" s="138"/>
      <c r="I38" s="136"/>
      <c r="J38" s="136"/>
      <c r="K38" s="1"/>
      <c r="L38" s="26"/>
    </row>
    <row r="39" spans="1:12" ht="31.5">
      <c r="A39" s="15"/>
      <c r="B39" s="30" t="s">
        <v>21</v>
      </c>
      <c r="C39" s="16"/>
      <c r="D39" s="146">
        <f>E39+F39+G39+H39+I39+J39</f>
        <v>76.489000000000004</v>
      </c>
      <c r="E39" s="139">
        <v>76.489000000000004</v>
      </c>
      <c r="F39" s="136"/>
      <c r="G39" s="136"/>
      <c r="H39" s="139"/>
      <c r="I39" s="136"/>
      <c r="J39" s="136"/>
      <c r="K39" s="140"/>
      <c r="L39" s="26"/>
    </row>
    <row r="40" spans="1:12" ht="15.75">
      <c r="A40" s="15"/>
      <c r="B40" s="31" t="s">
        <v>22</v>
      </c>
      <c r="C40" s="16"/>
      <c r="D40" s="145">
        <f>E40+F40+G40+H40+I40+J40</f>
        <v>0.77261000000000002</v>
      </c>
      <c r="E40" s="133">
        <v>0.77261000000000002</v>
      </c>
      <c r="F40" s="136"/>
      <c r="G40" s="136"/>
      <c r="H40" s="133"/>
      <c r="I40" s="136"/>
      <c r="J40" s="136"/>
      <c r="K40" s="1"/>
      <c r="L40" s="26"/>
    </row>
    <row r="41" spans="1:12" ht="15.75" customHeight="1">
      <c r="A41" s="223" t="s">
        <v>20</v>
      </c>
      <c r="B41" s="223"/>
      <c r="C41" s="223"/>
      <c r="D41" s="105">
        <f t="shared" ref="D41:J41" si="8">D20</f>
        <v>349469.74540000001</v>
      </c>
      <c r="E41" s="105">
        <f>E20</f>
        <v>65254.045400000003</v>
      </c>
      <c r="F41" s="105">
        <f t="shared" si="8"/>
        <v>64759.7</v>
      </c>
      <c r="G41" s="105">
        <f t="shared" si="8"/>
        <v>54864</v>
      </c>
      <c r="H41" s="105">
        <f t="shared" si="8"/>
        <v>54864</v>
      </c>
      <c r="I41" s="105">
        <f t="shared" si="8"/>
        <v>54864</v>
      </c>
      <c r="J41" s="105">
        <f t="shared" si="8"/>
        <v>54864</v>
      </c>
      <c r="K41" s="1"/>
      <c r="L41" s="42"/>
    </row>
    <row r="42" spans="1:12" ht="31.5">
      <c r="A42" s="15"/>
      <c r="B42" s="118" t="s">
        <v>27</v>
      </c>
      <c r="C42" s="119"/>
      <c r="D42" s="135">
        <f>E42+F42+G42+H42+I42+J42</f>
        <v>320000</v>
      </c>
      <c r="E42" s="135">
        <f t="shared" ref="E42:F43" si="9">E22</f>
        <v>60000</v>
      </c>
      <c r="F42" s="135">
        <f t="shared" si="9"/>
        <v>60000</v>
      </c>
      <c r="G42" s="135">
        <f t="shared" ref="G42:J43" si="10">G22</f>
        <v>50000</v>
      </c>
      <c r="H42" s="135">
        <f t="shared" si="10"/>
        <v>50000</v>
      </c>
      <c r="I42" s="135">
        <f t="shared" si="10"/>
        <v>50000</v>
      </c>
      <c r="J42" s="135">
        <f t="shared" si="10"/>
        <v>50000</v>
      </c>
      <c r="K42" s="1"/>
      <c r="L42" s="26"/>
    </row>
    <row r="43" spans="1:12" ht="15.75">
      <c r="A43" s="15"/>
      <c r="B43" s="120" t="s">
        <v>109</v>
      </c>
      <c r="C43" s="121"/>
      <c r="D43" s="133">
        <f>E43+F43+G43+H43+I43+J43</f>
        <v>29469.7454</v>
      </c>
      <c r="E43" s="133">
        <f t="shared" si="9"/>
        <v>5254.0454</v>
      </c>
      <c r="F43" s="133">
        <f t="shared" si="9"/>
        <v>4759.7</v>
      </c>
      <c r="G43" s="133">
        <f t="shared" si="10"/>
        <v>4864</v>
      </c>
      <c r="H43" s="133">
        <f t="shared" si="10"/>
        <v>4864</v>
      </c>
      <c r="I43" s="133">
        <f t="shared" si="10"/>
        <v>4864</v>
      </c>
      <c r="J43" s="133">
        <f t="shared" si="10"/>
        <v>4864</v>
      </c>
      <c r="K43" s="1"/>
      <c r="L43" s="26"/>
    </row>
    <row r="44" spans="1:12" ht="14.25" customHeight="1">
      <c r="A44" s="206" t="s">
        <v>23</v>
      </c>
      <c r="B44" s="206"/>
      <c r="C44" s="41"/>
      <c r="D44" s="137">
        <f>E44+F44+G44+H44+I44+J44</f>
        <v>686697.89490999992</v>
      </c>
      <c r="E44" s="137">
        <f>E11+E41</f>
        <v>146456.69491000002</v>
      </c>
      <c r="F44" s="137">
        <f>F41+F18</f>
        <v>115964.8</v>
      </c>
      <c r="G44" s="137">
        <f>G41+G11</f>
        <v>106069.1</v>
      </c>
      <c r="H44" s="137">
        <f>H41+H11</f>
        <v>106069.1</v>
      </c>
      <c r="I44" s="137">
        <f>I41+I11</f>
        <v>106069.1</v>
      </c>
      <c r="J44" s="137">
        <f>J41+J11</f>
        <v>106069.1</v>
      </c>
      <c r="K44" s="1"/>
      <c r="L44" s="26"/>
    </row>
    <row r="46" spans="1:12">
      <c r="D46" s="26"/>
      <c r="G46" s="26"/>
      <c r="H46" s="26"/>
    </row>
    <row r="48" spans="1:12">
      <c r="F48" s="26"/>
      <c r="G48" s="26"/>
    </row>
    <row r="49" spans="4:4">
      <c r="D49" s="26"/>
    </row>
  </sheetData>
  <mergeCells count="46">
    <mergeCell ref="J31:J32"/>
    <mergeCell ref="A11:A13"/>
    <mergeCell ref="A14:A16"/>
    <mergeCell ref="G2:J2"/>
    <mergeCell ref="A4:K4"/>
    <mergeCell ref="A6:A7"/>
    <mergeCell ref="B6:B7"/>
    <mergeCell ref="C6:C7"/>
    <mergeCell ref="D6:J6"/>
    <mergeCell ref="C9:C17"/>
    <mergeCell ref="D9:J9"/>
    <mergeCell ref="D10:J10"/>
    <mergeCell ref="G3:J3"/>
    <mergeCell ref="A18:C18"/>
    <mergeCell ref="A20:A23"/>
    <mergeCell ref="B20:B21"/>
    <mergeCell ref="D20:D21"/>
    <mergeCell ref="E20:E21"/>
    <mergeCell ref="D19:J19"/>
    <mergeCell ref="C19:C30"/>
    <mergeCell ref="F20:F21"/>
    <mergeCell ref="G20:G21"/>
    <mergeCell ref="H20:H21"/>
    <mergeCell ref="I20:I21"/>
    <mergeCell ref="J20:J21"/>
    <mergeCell ref="A24:A26"/>
    <mergeCell ref="F27:F28"/>
    <mergeCell ref="G27:G28"/>
    <mergeCell ref="H27:H28"/>
    <mergeCell ref="I27:I28"/>
    <mergeCell ref="A44:B44"/>
    <mergeCell ref="J27:J28"/>
    <mergeCell ref="A31:A34"/>
    <mergeCell ref="B31:B32"/>
    <mergeCell ref="C31:C34"/>
    <mergeCell ref="D31:D32"/>
    <mergeCell ref="E31:E32"/>
    <mergeCell ref="F31:F32"/>
    <mergeCell ref="G31:G32"/>
    <mergeCell ref="H31:H32"/>
    <mergeCell ref="I31:I32"/>
    <mergeCell ref="A27:A30"/>
    <mergeCell ref="B27:B28"/>
    <mergeCell ref="D27:D28"/>
    <mergeCell ref="E27:E28"/>
    <mergeCell ref="A41:C41"/>
  </mergeCells>
  <pageMargins left="0.98425196850393704" right="0.59055118110236227" top="0.78740157480314965" bottom="0.59055118110236227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2023 год кап.рем</vt:lpstr>
      <vt:lpstr>2024  (4)</vt:lpstr>
      <vt:lpstr>2025 </vt:lpstr>
      <vt:lpstr>2026</vt:lpstr>
      <vt:lpstr>2027</vt:lpstr>
      <vt:lpstr>2028</vt:lpstr>
      <vt:lpstr>Сведения о показателях</vt:lpstr>
      <vt:lpstr>Перечень основных мероприятий</vt:lpstr>
      <vt:lpstr>Ресурсное обеспечение техника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2023-12-11T05:42:33Z</cp:lastPrinted>
  <dcterms:created xsi:type="dcterms:W3CDTF">1996-10-08T23:32:33Z</dcterms:created>
  <dcterms:modified xsi:type="dcterms:W3CDTF">2023-12-14T08:06:17Z</dcterms:modified>
</cp:coreProperties>
</file>