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1980" windowHeight="1170" tabRatio="879" firstSheet="3" activeTab="11"/>
  </bookViews>
  <sheets>
    <sheet name="2020г" sheetId="5" r:id="rId1"/>
    <sheet name="2021 год" sheetId="24" r:id="rId2"/>
    <sheet name="2022 год   (2)" sheetId="48" r:id="rId3"/>
    <sheet name="2023 год кап.рем" sheetId="49" r:id="rId4"/>
    <sheet name="2024 " sheetId="44" r:id="rId5"/>
    <sheet name="2025 " sheetId="45" r:id="rId6"/>
    <sheet name="2026" sheetId="50" r:id="rId7"/>
    <sheet name="2027" sheetId="52" r:id="rId8"/>
    <sheet name="2028" sheetId="51" r:id="rId9"/>
    <sheet name="Сведения о показателях" sheetId="35" r:id="rId10"/>
    <sheet name="Перечень основных мероприятий" sheetId="36" r:id="rId11"/>
    <sheet name="Ресурсное обеспечение техника" sheetId="42" r:id="rId12"/>
    <sheet name="2024  (2)" sheetId="53" r:id="rId13"/>
  </sheets>
  <calcPr calcId="125725" iterateDelta="1E-4"/>
</workbook>
</file>

<file path=xl/calcChain.xml><?xml version="1.0" encoding="utf-8"?>
<calcChain xmlns="http://schemas.openxmlformats.org/spreadsheetml/2006/main">
  <c r="E31" i="42"/>
  <c r="D43"/>
  <c r="F26" i="53"/>
  <c r="F23"/>
  <c r="G23"/>
  <c r="E25"/>
  <c r="E26"/>
  <c r="I23" s="1"/>
  <c r="F25"/>
  <c r="D26"/>
  <c r="C26"/>
  <c r="E24"/>
  <c r="E22"/>
  <c r="G21"/>
  <c r="F21" s="1"/>
  <c r="E20"/>
  <c r="E19"/>
  <c r="E45" i="42"/>
  <c r="O18" i="35"/>
  <c r="O13"/>
  <c r="G26" i="53" l="1"/>
  <c r="M24" i="42"/>
  <c r="L24"/>
  <c r="K24"/>
  <c r="D34"/>
  <c r="D33"/>
  <c r="D30"/>
  <c r="D29"/>
  <c r="D27"/>
  <c r="D26"/>
  <c r="D25"/>
  <c r="D17"/>
  <c r="D16"/>
  <c r="D15"/>
  <c r="G45"/>
  <c r="F45"/>
  <c r="F43"/>
  <c r="E42"/>
  <c r="G37"/>
  <c r="G36"/>
  <c r="F31"/>
  <c r="G27"/>
  <c r="F27"/>
  <c r="E27"/>
  <c r="G26"/>
  <c r="G25"/>
  <c r="G24" s="1"/>
  <c r="F24"/>
  <c r="E24"/>
  <c r="G23"/>
  <c r="G43" s="1"/>
  <c r="F23"/>
  <c r="E23"/>
  <c r="E43" s="1"/>
  <c r="F22"/>
  <c r="F20" s="1"/>
  <c r="F41" s="1"/>
  <c r="E22"/>
  <c r="E20"/>
  <c r="E41" s="1"/>
  <c r="G18"/>
  <c r="F18"/>
  <c r="E18"/>
  <c r="G14"/>
  <c r="G11" s="1"/>
  <c r="F14"/>
  <c r="E14"/>
  <c r="E11" s="1"/>
  <c r="G13"/>
  <c r="F13"/>
  <c r="E13"/>
  <c r="G12"/>
  <c r="F11"/>
  <c r="G22" l="1"/>
  <c r="G42" l="1"/>
  <c r="G20"/>
  <c r="G41" s="1"/>
  <c r="D40" l="1"/>
  <c r="D39"/>
  <c r="G21" i="44"/>
  <c r="F21" s="1"/>
  <c r="M31" i="42" l="1"/>
  <c r="M27"/>
  <c r="M23"/>
  <c r="M22"/>
  <c r="L31"/>
  <c r="L27"/>
  <c r="L23"/>
  <c r="L22"/>
  <c r="K31"/>
  <c r="K27"/>
  <c r="K23"/>
  <c r="K22"/>
  <c r="J23"/>
  <c r="D23" s="1"/>
  <c r="J22"/>
  <c r="J31"/>
  <c r="I23"/>
  <c r="I22"/>
  <c r="I42" s="1"/>
  <c r="H38"/>
  <c r="D38" s="1"/>
  <c r="H26"/>
  <c r="H25"/>
  <c r="H24" s="1"/>
  <c r="H31"/>
  <c r="H27"/>
  <c r="H23"/>
  <c r="H43" s="1"/>
  <c r="H13"/>
  <c r="H18"/>
  <c r="H14"/>
  <c r="H11" s="1"/>
  <c r="M20" l="1"/>
  <c r="K20"/>
  <c r="D22"/>
  <c r="L20"/>
  <c r="H22"/>
  <c r="C30" i="49"/>
  <c r="D25" i="44"/>
  <c r="C25"/>
  <c r="E23" i="51"/>
  <c r="G23"/>
  <c r="F23" s="1"/>
  <c r="D23" i="45"/>
  <c r="D29" i="50"/>
  <c r="C29"/>
  <c r="D27" i="52"/>
  <c r="C27"/>
  <c r="F23"/>
  <c r="G23"/>
  <c r="G27"/>
  <c r="F26"/>
  <c r="E26" s="1"/>
  <c r="F25"/>
  <c r="E25" s="1"/>
  <c r="G25" i="50"/>
  <c r="F25" s="1"/>
  <c r="F24" i="51"/>
  <c r="E24" s="1"/>
  <c r="F28" i="50"/>
  <c r="E28" s="1"/>
  <c r="F25" i="49"/>
  <c r="G19" i="45"/>
  <c r="F19" s="1"/>
  <c r="F22"/>
  <c r="E22" s="1"/>
  <c r="E29" i="49"/>
  <c r="E28"/>
  <c r="D30"/>
  <c r="E27"/>
  <c r="E26"/>
  <c r="G29" i="50"/>
  <c r="C23" i="45"/>
  <c r="E24" i="44"/>
  <c r="H42" i="42" l="1"/>
  <c r="H20"/>
  <c r="H41" s="1"/>
  <c r="F18" i="51"/>
  <c r="E18" s="1"/>
  <c r="F19"/>
  <c r="E19" s="1"/>
  <c r="F20"/>
  <c r="E20" s="1"/>
  <c r="F21"/>
  <c r="E21" s="1"/>
  <c r="F22"/>
  <c r="E22" s="1"/>
  <c r="F20" i="52"/>
  <c r="E20" s="1"/>
  <c r="F18"/>
  <c r="F19"/>
  <c r="E19" s="1"/>
  <c r="F21"/>
  <c r="E21" s="1"/>
  <c r="F22"/>
  <c r="E22" s="1"/>
  <c r="F24"/>
  <c r="E24" s="1"/>
  <c r="F27" i="50"/>
  <c r="E27"/>
  <c r="F26"/>
  <c r="E26"/>
  <c r="F21" i="45"/>
  <c r="E21" s="1"/>
  <c r="F18"/>
  <c r="E18" s="1"/>
  <c r="F20"/>
  <c r="F27" i="52" l="1"/>
  <c r="E18"/>
  <c r="E27" s="1"/>
  <c r="E20" i="45"/>
  <c r="E23" s="1"/>
  <c r="F23"/>
  <c r="E22" i="44"/>
  <c r="G23" i="45" l="1"/>
  <c r="E20" i="44"/>
  <c r="G25" i="51"/>
  <c r="D25"/>
  <c r="C25"/>
  <c r="F25"/>
  <c r="F24" i="50"/>
  <c r="E24" s="1"/>
  <c r="F23"/>
  <c r="E23"/>
  <c r="F22"/>
  <c r="E22"/>
  <c r="F21"/>
  <c r="E21"/>
  <c r="F20"/>
  <c r="F29" s="1"/>
  <c r="E20" l="1"/>
  <c r="E29" s="1"/>
  <c r="E25" i="51"/>
  <c r="G24" i="49" l="1"/>
  <c r="E39" i="48" l="1"/>
  <c r="F39"/>
  <c r="F22" i="49" l="1"/>
  <c r="F20"/>
  <c r="E23"/>
  <c r="E22"/>
  <c r="E21"/>
  <c r="E19"/>
  <c r="E18"/>
  <c r="E17"/>
  <c r="E16"/>
  <c r="E15"/>
  <c r="E20" l="1"/>
  <c r="F30"/>
  <c r="E30"/>
  <c r="G30" s="1"/>
  <c r="F38" i="48"/>
  <c r="E19" i="44"/>
  <c r="J12" i="42" l="1"/>
  <c r="D12" s="1"/>
  <c r="F36" i="48" l="1"/>
  <c r="E36"/>
  <c r="F22" l="1"/>
  <c r="E22" s="1"/>
  <c r="F24"/>
  <c r="E24" s="1"/>
  <c r="F20"/>
  <c r="E20" s="1"/>
  <c r="F31"/>
  <c r="E31" s="1"/>
  <c r="F32"/>
  <c r="E32" s="1"/>
  <c r="F35"/>
  <c r="E35" s="1"/>
  <c r="F34"/>
  <c r="E34" s="1"/>
  <c r="F30"/>
  <c r="E30" s="1"/>
  <c r="F33"/>
  <c r="E33" s="1"/>
  <c r="G42" l="1"/>
  <c r="D42" l="1"/>
  <c r="C42"/>
  <c r="F41"/>
  <c r="E41" s="1"/>
  <c r="F40"/>
  <c r="E40" s="1"/>
  <c r="E38"/>
  <c r="F37"/>
  <c r="E37"/>
  <c r="F29"/>
  <c r="F28"/>
  <c r="F27"/>
  <c r="F26"/>
  <c r="F25"/>
  <c r="F23"/>
  <c r="F21"/>
  <c r="F42" l="1"/>
  <c r="E42"/>
  <c r="I31" i="42" l="1"/>
  <c r="J27"/>
  <c r="I27"/>
  <c r="J24"/>
  <c r="I24"/>
  <c r="I20"/>
  <c r="D31" l="1"/>
  <c r="D24"/>
  <c r="M43"/>
  <c r="L43" s="1"/>
  <c r="K43" s="1"/>
  <c r="I43"/>
  <c r="I41"/>
  <c r="K18"/>
  <c r="J18"/>
  <c r="I18"/>
  <c r="I45" l="1"/>
  <c r="M14"/>
  <c r="L14"/>
  <c r="K14"/>
  <c r="K11" s="1"/>
  <c r="J14"/>
  <c r="J11" s="1"/>
  <c r="I14"/>
  <c r="I11" s="1"/>
  <c r="H45"/>
  <c r="M13"/>
  <c r="L13"/>
  <c r="K13"/>
  <c r="J13"/>
  <c r="I13"/>
  <c r="M12"/>
  <c r="L12"/>
  <c r="K12"/>
  <c r="D13" l="1"/>
  <c r="M11"/>
  <c r="M18" s="1"/>
  <c r="L11"/>
  <c r="L41"/>
  <c r="K41" s="1"/>
  <c r="K45" s="1"/>
  <c r="D14"/>
  <c r="D11" s="1"/>
  <c r="D18"/>
  <c r="G36" i="24" l="1"/>
  <c r="F36" l="1"/>
  <c r="E36" l="1"/>
  <c r="D36"/>
  <c r="C36"/>
  <c r="F35"/>
  <c r="F34"/>
  <c r="F33"/>
  <c r="F32"/>
  <c r="F31"/>
  <c r="F30"/>
  <c r="F29"/>
  <c r="F28"/>
  <c r="F27"/>
  <c r="F26"/>
  <c r="F25"/>
  <c r="F24"/>
  <c r="F23"/>
  <c r="F22"/>
  <c r="F21"/>
  <c r="F20"/>
  <c r="J19" l="1"/>
  <c r="F19"/>
  <c r="J18" l="1"/>
  <c r="F18"/>
  <c r="J17"/>
  <c r="F17"/>
  <c r="J16"/>
  <c r="F16"/>
  <c r="F15"/>
  <c r="G38" i="5"/>
  <c r="F38"/>
  <c r="E38"/>
  <c r="D38"/>
  <c r="C38"/>
  <c r="F37" l="1"/>
  <c r="F36"/>
  <c r="F35"/>
  <c r="E35" s="1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/>
  <c r="F24"/>
  <c r="E24" s="1"/>
  <c r="F23"/>
  <c r="E23" s="1"/>
  <c r="F22"/>
  <c r="E22" s="1"/>
  <c r="F21"/>
  <c r="E21" s="1"/>
  <c r="F20"/>
  <c r="E20" s="1"/>
  <c r="F19"/>
  <c r="E19" s="1"/>
  <c r="F18"/>
  <c r="E18" s="1"/>
  <c r="L18" i="42" l="1"/>
  <c r="M42"/>
  <c r="L42"/>
  <c r="K42"/>
  <c r="D42" s="1"/>
  <c r="M41"/>
  <c r="J37"/>
  <c r="J36" s="1"/>
  <c r="L45" l="1"/>
  <c r="M45"/>
  <c r="D36"/>
  <c r="J42"/>
  <c r="D37"/>
  <c r="J20" l="1"/>
  <c r="J43"/>
  <c r="E23" i="44"/>
  <c r="E25" s="1"/>
  <c r="F25"/>
  <c r="D20" i="42" l="1"/>
  <c r="D41" s="1"/>
  <c r="G25" i="44"/>
  <c r="J41" i="42"/>
  <c r="J45" s="1"/>
  <c r="D45" s="1"/>
</calcChain>
</file>

<file path=xl/sharedStrings.xml><?xml version="1.0" encoding="utf-8"?>
<sst xmlns="http://schemas.openxmlformats.org/spreadsheetml/2006/main" count="473" uniqueCount="268">
  <si>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</si>
  <si>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</si>
  <si>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</si>
  <si>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</si>
  <si>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</si>
  <si>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</si>
  <si>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</si>
  <si>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</si>
  <si>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</si>
  <si>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</si>
  <si>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</si>
  <si>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автомобильных дорог, подлежащих ремонту в 2020году</t>
  </si>
  <si>
    <t>протяженность м</t>
  </si>
  <si>
    <t>от___________________ 2020г №__________</t>
  </si>
  <si>
    <t>постановлению администрации города Ливны</t>
  </si>
  <si>
    <t>автомобильных дорог, подлежащих ремонту в 2021году</t>
  </si>
  <si>
    <t>а/б-6960 плитка тр.-3250</t>
  </si>
  <si>
    <t>а/б-9100, тротуар-540</t>
  </si>
  <si>
    <t>а/б-3429,15, тротуар-564,5</t>
  </si>
  <si>
    <t>а/б-4464,45, тротуар-724,44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</si>
  <si>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</si>
  <si>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</si>
  <si>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</si>
  <si>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</si>
  <si>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</si>
  <si>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</si>
  <si>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</si>
  <si>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</si>
  <si>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</si>
  <si>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</si>
  <si>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</si>
  <si>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</si>
  <si>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</si>
  <si>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</si>
  <si>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Дорожный фонд Орловской области (кредиторская задолженность 2019 года)</t>
  </si>
  <si>
    <t>2023 год</t>
  </si>
  <si>
    <t>автомобильных дорог, подлежащих ремонту в 2023году</t>
  </si>
  <si>
    <t>Приложение   к</t>
  </si>
  <si>
    <t>Приложение  к</t>
  </si>
  <si>
    <t>Местный бюджет</t>
  </si>
  <si>
    <t>Областной бюджет</t>
  </si>
  <si>
    <t xml:space="preserve"> Местный бюджет</t>
  </si>
  <si>
    <t>2200 асфальтобетон, 380 плитка тротуарная</t>
  </si>
  <si>
    <t>Устранение деформаций и повреждений дорожного покрытия (ямочный ремонт)</t>
  </si>
  <si>
    <t>2024 год</t>
  </si>
  <si>
    <t>автомобильных дорог, подлежащих ремонту в 2024году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</si>
  <si>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</si>
  <si>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</si>
  <si>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</si>
  <si>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</si>
  <si>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</si>
  <si>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</si>
  <si>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</si>
  <si>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>1.</t>
  </si>
  <si>
    <t xml:space="preserve">Основное мероприятие 1 Ремонт автомобильных дорог общего пользования местного значения города </t>
  </si>
  <si>
    <t>Основное мероприятие 1 Содержание автомобильных дорог общего пользования местного значения  города</t>
  </si>
  <si>
    <t>1.2</t>
  </si>
  <si>
    <t>1.2.1</t>
  </si>
  <si>
    <t>Содержание автомобильных дорог</t>
  </si>
  <si>
    <t>км</t>
  </si>
  <si>
    <t>1.1.1</t>
  </si>
  <si>
    <t>Наименование основного мероприятия муниципальной программы</t>
  </si>
  <si>
    <t>Ответственный исполнитель</t>
  </si>
  <si>
    <t>Срок</t>
  </si>
  <si>
    <t>начала реализации</t>
  </si>
  <si>
    <t>окончания реализации</t>
  </si>
  <si>
    <t>Ожидаемый непосредственный результат (краткое описание)</t>
  </si>
  <si>
    <t xml:space="preserve">Мероприятие 1.Ремонт автомобильных дорог города </t>
  </si>
  <si>
    <t>Управление жилищно-коммунального хозяйства администрации города Ливны</t>
  </si>
  <si>
    <t>1</t>
  </si>
  <si>
    <t>2</t>
  </si>
  <si>
    <t>Мероприятие 1. Содержание автомобильных дорог</t>
  </si>
  <si>
    <t>-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</si>
  <si>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</si>
  <si>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</si>
  <si>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</si>
  <si>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</si>
  <si>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</si>
  <si>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</si>
  <si>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</si>
  <si>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</si>
  <si>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Перечень основных мероприятий муниципальной программы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</si>
  <si>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</si>
  <si>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</si>
  <si>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</si>
  <si>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2.1</t>
  </si>
  <si>
    <t>2.2</t>
  </si>
  <si>
    <t>Цель: надлежащее содержание, строительство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</si>
  <si>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</si>
  <si>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</si>
  <si>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</si>
  <si>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</si>
  <si>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</si>
  <si>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</si>
  <si>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Увеличение количества отремонтированных  участков автомобильных дорог общего пользования местного значения и сокращение количества дорог неудовлетворительного качества</t>
  </si>
  <si>
    <t>Поддержание транспортно-эксплуатационного состояния дорог, на которых выполняются работы по содержанию</t>
  </si>
  <si>
    <t>Улучшение качества работ, выполняемых по содержанию улично-дорожной сети города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</si>
  <si>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</si>
  <si>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</si>
  <si>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1</t>
  </si>
  <si>
    <t xml:space="preserve">Приложение 2  </t>
  </si>
  <si>
    <t>Приложение 6</t>
  </si>
  <si>
    <t>1.2.2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</si>
  <si>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</si>
  <si>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</si>
  <si>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</si>
  <si>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</si>
  <si>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</si>
  <si>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асф.</t>
  </si>
  <si>
    <t>щеб.</t>
  </si>
  <si>
    <t>трот м2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</si>
  <si>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</si>
  <si>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</si>
  <si>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Мероприятие 2. Приобретение дорожной техники, необходимой для содержания автомобильных дорог общего пользования местного значения</t>
  </si>
  <si>
    <t>от___________________ 2021г №__________</t>
  </si>
  <si>
    <t>Приложение 3   к</t>
  </si>
  <si>
    <t>от___________________ 2022г №__________</t>
  </si>
  <si>
    <t>автомобильных дорог, подлежащих ремонту и капитальному ремонту в 2022году</t>
  </si>
  <si>
    <t>Прим.</t>
  </si>
  <si>
    <t>готовится ПСД</t>
  </si>
  <si>
    <t>определена подрядная организация ООО "Строинвест"</t>
  </si>
  <si>
    <t>аукцион не состоялся, не было заявок</t>
  </si>
  <si>
    <t>проходит гос. экспертизу</t>
  </si>
  <si>
    <t>Договор с АУ ОО "Орелгосэкспертиза"</t>
  </si>
  <si>
    <t>Оплата по договору</t>
  </si>
  <si>
    <t>Договор подписан</t>
  </si>
  <si>
    <t>30% (аванс) оплачен</t>
  </si>
  <si>
    <t>определена подрядная организация ГУП ОО "Дорожная служба"</t>
  </si>
  <si>
    <t>Дорожный фонд г. Ливны</t>
  </si>
  <si>
    <t>2.3.1.</t>
  </si>
  <si>
    <t>Кредиторская задолженность</t>
  </si>
  <si>
    <t>2.4.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</si>
  <si>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Вишневая до д.1а по ул. Солнечная)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</si>
  <si>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Мира до ул. Вишневая)</t>
  </si>
  <si>
    <t>ремонт участка автомобильной дороги общего пользования местного значения города Ливны Орловской области  по ул. Мира (от ул. Гайдара до ул. 2-я Заводская)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</si>
  <si>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 ЦТП №142 до ул. Мира)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</si>
  <si>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Октябрьская до ЦТП №142)</t>
  </si>
  <si>
    <t>ремонт участка автомобильной дороги общего пользования местного значения города Ливны Орловской области ул. Звездная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</si>
  <si>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Рабочая до ул. Карла Маркса)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</si>
  <si>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 ул. Карла Маркса до ул. Дружбы Народов)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</si>
  <si>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Дружбы Народов до ул. Орджоникидзе)</t>
  </si>
  <si>
    <t>капитальный ремонт участков автомобильных дорог общего пользования местного значения в городе Ливны Орловской области ул. Степная</t>
  </si>
  <si>
    <t>ремонт участка автомобильной дороги общего пользования местного значения города Ливны Орловской области тротуар по ул. Октябрьская (от Храма им. Георгия Победоносца до ФОКОТ)</t>
  </si>
  <si>
    <t>ремонт участка автомобильной дороги общего пользования местного значения города Ливны Орловской области улица Гайдара от автомобильной дороги Орел-Тамбов до пер. Высотный (восстановление электроосвещения)</t>
  </si>
  <si>
    <t>ремонт участка автомобильной дороги общего пользования местного значения города Ливны Орловской области ул. Железнодорожная</t>
  </si>
  <si>
    <t>ремонт участка автомобильной дороги общего пользования местного значения города Ливны Орловской области ул. Капитана Филиппова (от ул. Карла Маркса до ул. Рабочая)</t>
  </si>
  <si>
    <t>ремонт участка автомобильной дороги общего пользования местного значения города Ливны Орловской области ул. Индустриальная (от ул. Денисова до д.1д по ул. Индустриальная)</t>
  </si>
  <si>
    <t>ремонт участка автомобильной дороги общего пользования местного значения города Ливны Орловской области ул. Зеленая (от ул. Л-та Шебанова до д. 1А)</t>
  </si>
  <si>
    <t>ремонт участка автомобильной дороги общего пользования местного значения города Ливны Орловской области пер. Почтовый</t>
  </si>
  <si>
    <t>ремонт участка автомобильной дороги общего пользования местного значения города Ливны Орловской области  ул. Гражданская (от ул. Орловская до ул. Пересыханская);</t>
  </si>
  <si>
    <t>ремонт участка автомобильной дороги общего пользования местного значения города Ливны Орловской области ул. Октябрьская (от д. 1 по ул. Октябрьская до ул. Гайдара)</t>
  </si>
  <si>
    <t>ремонт участка автомобильной дороги общего пользования местного значения города Ливны Орловской области ул. Октябрьская (от  ул. Гайдара до ул. Денисова)</t>
  </si>
  <si>
    <t>автомобильных дорог, подлежащих ремонту в 2026году</t>
  </si>
  <si>
    <t>автомобильных дорог, подлежащих ремонту в 2027году</t>
  </si>
  <si>
    <t>автомобильных дорог, подлежащих ремонту в 2028году</t>
  </si>
  <si>
    <t>2026 год</t>
  </si>
  <si>
    <t>2027 год</t>
  </si>
  <si>
    <t>2028 год</t>
  </si>
  <si>
    <t>2028г.</t>
  </si>
  <si>
    <t>2028 г.</t>
  </si>
  <si>
    <t>ремонт участка автомобильной дороги общего пользования местного значения города Ливны Орловской области ул. Леонова (от ул. Курская до ул. Челпанова)</t>
  </si>
  <si>
    <t>ремонт участка автомобильной дороги общего пользования местного значения города Ливны Орловской области ул. Щербакова (от ул. Титова до пер. Октябрьский)</t>
  </si>
  <si>
    <t>ремонт участка автомобильной дороги общего пользования местного значения города Ливны Орловской области ул. Сосновская</t>
  </si>
  <si>
    <t>ремонт участка автомобильной дороги общего пользования местного значения города Ливны Орловской области ул. Дружбы Народов (частный сектор)</t>
  </si>
  <si>
    <t>ремонт участка автомобильной дороги общего пользования местного значения города Ливны Орловской области тротуар по ул. К. Маркса (от ул. Кирова)</t>
  </si>
  <si>
    <t>ремонт участка автомобильной дороги общего пользования местного значения города Ливны Орловской области ул. Гражданская (от ул. Пушкина до ул. Щербакова);</t>
  </si>
  <si>
    <t>ремонт участка автомобильной дороги общего пользования местного значения города Ливны Орловской области переулок Щербакова (от ул. Щербакова до ул. Мира)</t>
  </si>
  <si>
    <t>ремонт участка автомобильной дороги общего пользования местного значения города Ливны Орловской области ул. Поликарпова (ул. Титова до ул. Поликарпова, д.37)</t>
  </si>
  <si>
    <t>ремонт участка автомобильной дороги общего пользования местного значения города Ливны Орловской области ул. Селищева (от ул.Денисова до ул. Индустриальная)</t>
  </si>
  <si>
    <t>ремонт участка автомобильной дороги общего пользования местного значения города Ливны Орловской области ул. Сергея Белоцерковского</t>
  </si>
  <si>
    <t>ремонт участка автомобильной дороги общего пользования местного значения города Ливны Орловской области ул. Гайдара (мост)</t>
  </si>
  <si>
    <t>ремонт участка автомобильной дороги общего пользования местного значения города Ливны Орловской области ул. Геннадия Дорофеева</t>
  </si>
  <si>
    <t>ремонт участка автомобильной дороги общего пользования местного значения города Ливны Орловской области ул. Павлова</t>
  </si>
  <si>
    <t>ремонт участка автомобильной дороги общего пользования местного значения города Ливны Орловской области ул. 6-я Гвардейская Дивизия (от ул. Железнодорожная до ул. Щербакова)</t>
  </si>
  <si>
    <t>ремонт участка автомобильной дороги общего пользования местного значения города Ливны Орловской области тротуар по ул. Дзержинского (от ул. К. Маркса до ул. Рабочая)</t>
  </si>
  <si>
    <t>ремонт участка автомобильной дороги общего пользования местного значения города Ливны Орловской области квартальный проезд от магазина "Ветеран" до сквера Аркадия Шипунова</t>
  </si>
  <si>
    <t>ремонт участка автомобильной дороги общего пользования местного значения города Ливны Орловской области ул. Орджоникидзе (от ул. Дзержинского до ул. Свердлова) правая сторона</t>
  </si>
  <si>
    <t>ремонт участка автомобильной дороги общего пользования местного значения города Ливны Орловской области ул. Песочная</t>
  </si>
  <si>
    <t>ремонт участка автомобильной дороги общего пользования местного значения города Ливны Орловской области ул. Елецкая</t>
  </si>
  <si>
    <t>ремонт участка автомобильной дороги общего пользования местного значения города Ливны Орловской области ул. Курская (от ул. Беляева до ул. Воронежская)</t>
  </si>
  <si>
    <t>ремонт участка автомобильной дороги общего пользования местного значения города Ливны Орловской области ул. Аникушкина</t>
  </si>
  <si>
    <t>ремонт участка автомобильной дороги общего пользования местного значения города Ливны Орловской области ул. Орджоникидзе (от ул. Кирова до ул. Дзержинского)</t>
  </si>
  <si>
    <t>ремонт участка автомобильной дороги общего пользования местного значения города Ливны Орловской области ул. Московская ( от ул. Кирова до кирпичного завода)</t>
  </si>
  <si>
    <t>ремонт участка автомобильной дороги общего пользования местного значения города Ливны Орловской области ул. Свердлова (от ул. Рабочая до ул. Аникушкина)</t>
  </si>
  <si>
    <t>ремонт участка автомобильной дороги общего пользования местного значения города Ливны Орловской области ул. Денисова (от ул. Индустриальная до д. 28 по ул. Денисова)</t>
  </si>
  <si>
    <t>капитальный ремонт участков автомобильных дорог общего пользования местного значения в городе Ливны Орловской области ул. Гайдара (от д.23 по ул. Гайдара до д.13 по пер. Гайдара)</t>
  </si>
  <si>
    <t>Приложение 3</t>
  </si>
  <si>
    <t>Приложение 4</t>
  </si>
  <si>
    <t>Приложение 7</t>
  </si>
  <si>
    <t>Приложение 8</t>
  </si>
  <si>
    <t>Приложение 9</t>
  </si>
  <si>
    <t>капитальный ремонт участка автомобильной дороги общего пользования местного значения города Ливны Орловской области   ул. Первомайская</t>
  </si>
  <si>
    <t>ремонт участка автомобильной дороги общего пользования местного значения города Ливны Орловской области   ул. Мира (от ул. Денисова до ул. Губанова)</t>
  </si>
  <si>
    <t>ремонт участка автомобильной дороги общего пользования местного значения города Ливны Орловской области ул. Индустриальная (от д.1 д по ул. Индустриальная до АО "Автоагрегат")</t>
  </si>
  <si>
    <t xml:space="preserve">ремонт участка автомобильной дороги общего пользования местного значения города Ливны Орловской области   ул. Хохлова </t>
  </si>
  <si>
    <t>ремонт участка автомобильной дороги общего пользования местного значения города Ливны Орловской области ул. Аркадия Шипунова</t>
  </si>
  <si>
    <t>2020 год</t>
  </si>
  <si>
    <t>2021 год</t>
  </si>
  <si>
    <t>2022 год</t>
  </si>
  <si>
    <t>2020 г.</t>
  </si>
  <si>
    <t xml:space="preserve">Приложение 5  </t>
  </si>
  <si>
    <t>Приложение 10</t>
  </si>
  <si>
    <t>Приложение 11</t>
  </si>
  <si>
    <t>Приложение 12</t>
  </si>
  <si>
    <t xml:space="preserve">ремонт участка автомобильной дороги общего пользования местного значения города Ливны Орловской области ул.Победы             </t>
  </si>
  <si>
    <t xml:space="preserve">ремонт участка автомобильной дороги общего пользования местного значения города Ливны Орловской области ул. 9Мая  </t>
  </si>
  <si>
    <t>ремонт участка автомобильной дороги общего пользования местного значения города Ливны Орловской области ул.Л.Шебанова(от ул.Мира до ул.Заречная)</t>
  </si>
  <si>
    <t xml:space="preserve">ремонт участка автомобильной дороги общего пользования местного значения города Ливны Орловской области ул.Гайдара (от ул.Зеленая до ул.Березовая </t>
  </si>
  <si>
    <t>ремонт участка автомобильной дороги общего пользования местного значения города Ливны Орловской области ул.Вишневая</t>
  </si>
  <si>
    <t>ремонт участка автомобильной дороги общего пользования местного значения города Ливны Орловской области ул.Молодежная (от д.№37А до дома№85)</t>
  </si>
  <si>
    <t>ремонт участка автомобильной дороги общего пользования местного значения города Ливны Орловской области ул.1-я Бутуровка (от жилого дома по ул. Московская 106а до ул. Элеваторная)</t>
  </si>
  <si>
    <t>ремонт участка автомобильной дороги общего пользования местного значения города Ливны Орловской областиул.Заводская(от ул.Елецкая до ул.Георгиевская)</t>
  </si>
  <si>
    <t>ремонт участка автомобильной дороги общего пользования местного значения города Ливны Орловской областиул.Мира(от ул.Индустриальная до автошколы Автостандарт)</t>
  </si>
  <si>
    <t>ремонт участка автомобильной дороги общего пользования местного значения города Ливны Орловской областиул.Курская (от ул.9Мая до ул.Беляева)</t>
  </si>
  <si>
    <t>ремонт участка автомобильной дороги общего пользования местного значения города Ливны Орловской области ул.Денисова (от дома№28 до дома №32)</t>
  </si>
  <si>
    <t>ремонт участка автомобильной дороги общего пользования местного значения города Ливны Орловской области тротуар по ул.Фрунзе от д.№80 до д.№180</t>
  </si>
  <si>
    <t>ремонт участка автомобильной дороги общего пользования местного значения города Ливны Орловской области тротуар ул.Дружбы Народов(от ул.Кирова до д.№1 по ул.ДружбыНародов)</t>
  </si>
  <si>
    <t>ремонт участка автомобильной дороги общего пользования местного значения города Ливны Орловской области тротуар ул.Октябрьская в границе дома №9</t>
  </si>
  <si>
    <t>ремонт участка автомобильной дороги общего пользования местного значения города Ливны Орловской области тротуар по ул.Гайдара в границе дома № 2</t>
  </si>
  <si>
    <t>ремонт участка автомобильной дороги общего пользования местного значения города Ливны Орловской области тротуар ул.М.Горького(от ул.Свердлова до ул.Дзержинского)</t>
  </si>
  <si>
    <t xml:space="preserve">ремонт участка автомобильной дороги общего пользования местного значения города Ливны Орловской области замена ограждений,перил и тротуаров(текущий ремонт) на мосту через р.Ливенка по ул.Свердлова </t>
  </si>
  <si>
    <t xml:space="preserve">ремонт участка автомобильной дороги общего пользования местного значения города Ливны Орловской области ул.Пухова </t>
  </si>
  <si>
    <t>ремонт участка автомобильной дороги общего пользования местного значения города Ливны Орловской области тротуар по ул.Октябрьская от сквера "Славянский сад до физкультурно-оздоровительного комплекса ул.Октябрьская д.90</t>
  </si>
  <si>
    <t>ремонт участка автомобильной дороги общего пользования местного значения города Ливны Орловской области тротуар ул. Свердлова (от ул. Ленина до ул. Максима Горького)</t>
  </si>
  <si>
    <t xml:space="preserve">ремонт участка автомобильной дороги общего пользования местного значения города Ливны Орловской области ул.1 Пушкарская      </t>
  </si>
  <si>
    <t xml:space="preserve">ремонт участка автомобильной дороги общего пользования местного значения города Ливны Орловской области ул. 25 Декабря </t>
  </si>
  <si>
    <t>ремонт участка автомобильной дороги общего пользования местного значения города Ливны Орловской области ул. Гражданская (от ул. Щербакова до ул. Мира)</t>
  </si>
  <si>
    <t>ремонт участка автомобильной дороги общего пользования местного значения города Ливны Орловской области ул. Земляничная</t>
  </si>
  <si>
    <t>ремонт участка автомобильной дороги общего пользования местного значения города Ливны Орловской области ул. Максима Горького (от ул. Дзержинского до ул. Кирова)</t>
  </si>
  <si>
    <t>ремонт участка автомобильной дороги общего пользования местного значения города Ливны Орловской области ул. Мира (от ул. Лейтенанта Шебанова до ул. Мира, д.1)</t>
  </si>
  <si>
    <t xml:space="preserve">ремонт участка автомобильной дороги общего пользования местного значения города Ливны Орловской области ул. Славная </t>
  </si>
  <si>
    <t>ремонт участка автомобильной дороги общего пользования местного значения города Ливны Орловской области ул. Хохлова (от ул. Шмидта – до филиала ОАО «Газпром газораспределения Орел)»</t>
  </si>
  <si>
    <t>ремонт участка автомобильной дороги общего пользования местного значения города Ливны Орловской области ул. Гайдара от ул. Индустриальная до ул. Октябрьская ТЦ «Ермак»</t>
  </si>
  <si>
    <t xml:space="preserve">ремонт участка автомобильной дороги общего пользования местного значения города Ливны Орловской области ул. Гайдара от ул. Железнодорожная до ул. Индустриальная </t>
  </si>
  <si>
    <t>ремонт участка автомобильной дороги общего пользования местного значения города Ливны Орловской области ул. Кирова (за автовокзалом)</t>
  </si>
  <si>
    <t xml:space="preserve">ремонт участка автомобильной дороги общего пользования местного значения города Ливны Орловской области ул. Гагарина </t>
  </si>
  <si>
    <t>ремонт участка автомобильной дороги общего пользования местного значения города Ливны Орловской области ул. Баженова (спортплощадка "Чемпион")</t>
  </si>
  <si>
    <t>ремонт участка автомобильной дороги общего пользования местного значения города Ливны Орловской области тротуар по ул. Орловская</t>
  </si>
  <si>
    <t>ремонт участка автомобильной дороги общего пользования местного значения города Ливны Орловской области переулок Светлый</t>
  </si>
  <si>
    <t>ремонт участка автомобильной дороги общего пользования местного значения города Ливны Орловской области тротуар по ул. Карла Маркса (от границы г. Ливны до ул. Ямская, д.1)</t>
  </si>
  <si>
    <t>ремонт участка автомобильной дороги общего пользования местного значения города Ливны Орловской области ул. Орджоникидзе (от ул. Свердлова до ул. Дзержинского) правая сторона</t>
  </si>
  <si>
    <t>ремонт участка автомобильной дороги общего пользования местного значения города Ливны Орловской области ул. Пушкина (от ул. Др. Народов до дома №21 по ул. Пушкина)</t>
  </si>
  <si>
    <t>ремонт участка автомобильной дороги общего пользования местного значения города Ливны Орловской области ул. Свердлова (от ул. Дружбы Народов до ул. К. Маркса)</t>
  </si>
  <si>
    <t>ремонт участка автомобильной дороги общего пользования местного значения города Ливны Орловской области ул. Дзержинского (от ул. Рабочая до ул. Ленина)</t>
  </si>
  <si>
    <t>ремонт участка автомобильной дороги общего пользования местного значения города Ливны Орловской области тротуар по ул. Октябрьская в районе Храма им. Георгия Победоносца</t>
  </si>
  <si>
    <t>ремонт участка автомобильной дороги общего пользования местного значения города Ливны Орловской области ул. 1-я Луговая (водоотвод)</t>
  </si>
  <si>
    <t>ремонт участка автомобильной дороги общего пользования местного значения города Ливны Орловской области ул. Селищева (от ул. Индустриальная до д. 196 ул. Мира)</t>
  </si>
  <si>
    <t>ремонт участка автомобильной дороги общего пользования местного значения города Ливны Орловской области ул. Поликарпова (от площади Победы до ул. Дружбы Народов)</t>
  </si>
  <si>
    <t>ремонт участка автомобильной дороги общего пользования местного значения города Ливны Орловской области ул. Элеваторная</t>
  </si>
  <si>
    <t>ремонт участка автомобильной дороги общего пользования местного значения города Ливны Орловской области ул. Денисова (от д. №13 до д.№17)</t>
  </si>
  <si>
    <t>ремонт участка автомобильной дороги общего пользования местного значения города Ливны Орловской области ул. Садовая</t>
  </si>
  <si>
    <t>ремонт участка автомобильной дороги общего пользования местного значения города Ливны Орловской области тротуар по ул.Кирова (от ул.К.Маркса до ул.Московская)</t>
  </si>
  <si>
    <t>ремонт участка автомобильной дороги общего пользования местного значения города Ливны Орловской области тротур по ул.Московская              от ул. Кирова до моста через р. Ливенка</t>
  </si>
  <si>
    <t>ремонт участка автомобильной дороги общего пользования местного значения города Ливны Орловской области ул. Заовражная</t>
  </si>
  <si>
    <t>ремонт участка автомобильной дороги общего пользования местного значения города Ливны Орловской области пер. Дачный</t>
  </si>
  <si>
    <t>ремонт участка автомобильной дороги общего пользования местного значения города Ливны Орловской области улица Мира (от ул. Денисова до ул. 2-я Заводская);</t>
  </si>
  <si>
    <t>ремонт участка автомобильной дороги общего пользования местного значения города Ливны Орловской области улица Индустриальная (от ул. Гайдара до ул. Денисова)</t>
  </si>
  <si>
    <t>ремонт участка автомобильной дороги общего пользования местного значения города Ливны Орловской области улица Елецкая (от ул. Хохлова до ул. Аникушкина)</t>
  </si>
  <si>
    <t>ремонт участка автомобильной дороги общего пользования местного значения города Ливны Орловской области улица Ямская (от ул. Карла Маркса до ул. 2-я Бутуровка)</t>
  </si>
  <si>
    <t>ремонт участка автомобильной дороги общего пользования местного значения города Ливны Орловской области ул. Пушкина (от ул. Гражданская до д. №21 по ул. Пушкина)</t>
  </si>
  <si>
    <t>ремонт участка автомобильной дороги общего пользования местного значения города Ливны Орловской области улица Октябрьская (от ул. Щербакова до д. №1 по ул. Октябрьская)</t>
  </si>
  <si>
    <t>ремонт участка автомобильной дороги общего пользования местного значения города Ливны Орловской области переулок Песочный</t>
  </si>
  <si>
    <t>ремонт участка автомобильной дороги общего пользования местного значения города Ливны Орловской области ул. Моногаровская</t>
  </si>
  <si>
    <t>капитальный ремонт участков автомобильных дорог общего пользования местного значения в городе Ливны Орловской области ул. Губанова (восстановление ливневой калализации)</t>
  </si>
  <si>
    <t>ремонт участка автомобильной дороги общего пользования местного значения города Ливны Орловской области ул. Титова (от ул. Пушкина до ул. Щербакова)</t>
  </si>
  <si>
    <t>ремонт участка автомобильной дороги общего пользования местного значения города Ливны Орловской области переулок Стрелецкий</t>
  </si>
  <si>
    <t>ремонт участка автомобильной дороги общего пользования местного значения города Ливны Орловской области тротуар по ул. Карла Маркса (от ул. Свердлова до ул. Дзержинского)</t>
  </si>
  <si>
    <t>тротуар по ул. Московская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</si>
</sst>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3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4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3" xfId="0" applyFont="1" applyFill="1" applyBorder="1" applyAlignment="1">
      <alignment horizontal="center" vertical="center"/>
    </xf>
    <xf numFmtId="0" fontId="0" fillId="0" borderId="1" xfId="0" applyBorder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9" fontId="9" fillId="3" borderId="1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9" fontId="14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2" fillId="0" borderId="1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/>
    <xf numFmtId="0" fontId="20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165" fontId="4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0" fillId="0" borderId="0" xfId="0" applyNumberFormat="1" applyBorder="1"/>
    <xf numFmtId="167" fontId="0" fillId="0" borderId="0" xfId="0" applyNumberFormat="1"/>
    <xf numFmtId="0" fontId="24" fillId="0" borderId="1" xfId="0" applyFont="1" applyBorder="1"/>
    <xf numFmtId="0" fontId="22" fillId="3" borderId="1" xfId="0" applyFont="1" applyFill="1" applyBorder="1" applyAlignment="1">
      <alignment horizontal="left" vertical="center" wrapText="1"/>
    </xf>
    <xf numFmtId="164" fontId="0" fillId="3" borderId="0" xfId="0" applyNumberFormat="1" applyFill="1"/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3" fillId="0" borderId="0" xfId="0" applyFont="1"/>
    <xf numFmtId="4" fontId="23" fillId="0" borderId="0" xfId="0" applyNumberFormat="1" applyFont="1"/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4" fillId="3" borderId="4" xfId="0" applyNumberFormat="1" applyFont="1" applyFill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4" fillId="3" borderId="0" xfId="0" applyNumberFormat="1" applyFont="1" applyFill="1" applyBorder="1" applyAlignment="1">
      <alignment horizontal="center" vertical="center"/>
    </xf>
    <xf numFmtId="165" fontId="0" fillId="3" borderId="0" xfId="0" applyNumberFormat="1" applyFill="1"/>
    <xf numFmtId="165" fontId="4" fillId="0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5" fontId="4" fillId="3" borderId="0" xfId="0" applyNumberFormat="1" applyFont="1" applyFill="1" applyBorder="1" applyAlignment="1">
      <alignment horizontal="center" vertical="center" wrapText="1"/>
    </xf>
    <xf numFmtId="168" fontId="4" fillId="3" borderId="0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7" fillId="3" borderId="1" xfId="0" applyNumberFormat="1" applyFont="1" applyFill="1" applyBorder="1" applyAlignment="1">
      <alignment horizontal="right" vertical="center" wrapText="1"/>
    </xf>
    <xf numFmtId="165" fontId="28" fillId="3" borderId="1" xfId="0" applyNumberFormat="1" applyFont="1" applyFill="1" applyBorder="1" applyAlignment="1">
      <alignment horizontal="right" vertical="center" wrapText="1"/>
    </xf>
    <xf numFmtId="165" fontId="31" fillId="0" borderId="1" xfId="0" applyNumberFormat="1" applyFont="1" applyBorder="1" applyAlignment="1">
      <alignment horizontal="right"/>
    </xf>
    <xf numFmtId="165" fontId="32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3" borderId="0" xfId="0" applyFill="1" applyBorder="1"/>
    <xf numFmtId="164" fontId="0" fillId="0" borderId="0" xfId="0" applyNumberFormat="1" applyBorder="1"/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3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5" fontId="0" fillId="3" borderId="1" xfId="0" applyNumberFormat="1" applyFill="1" applyBorder="1"/>
    <xf numFmtId="165" fontId="20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wrapText="1"/>
    </xf>
    <xf numFmtId="0" fontId="35" fillId="3" borderId="1" xfId="0" applyFont="1" applyFill="1" applyBorder="1"/>
    <xf numFmtId="0" fontId="21" fillId="3" borderId="1" xfId="0" applyFont="1" applyFill="1" applyBorder="1" applyAlignment="1">
      <alignment wrapText="1"/>
    </xf>
    <xf numFmtId="0" fontId="37" fillId="3" borderId="1" xfId="0" applyFont="1" applyFill="1" applyBorder="1"/>
    <xf numFmtId="165" fontId="30" fillId="3" borderId="1" xfId="0" applyNumberFormat="1" applyFont="1" applyFill="1" applyBorder="1" applyAlignment="1">
      <alignment horizontal="right" vertical="center" wrapText="1"/>
    </xf>
    <xf numFmtId="166" fontId="20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9" fillId="3" borderId="1" xfId="0" applyNumberFormat="1" applyFont="1" applyFill="1" applyBorder="1" applyAlignment="1">
      <alignment horizontal="right" vertical="center" wrapText="1"/>
    </xf>
    <xf numFmtId="165" fontId="31" fillId="3" borderId="1" xfId="0" applyNumberFormat="1" applyFont="1" applyFill="1" applyBorder="1" applyAlignment="1">
      <alignment horizontal="right" vertical="center" wrapText="1"/>
    </xf>
    <xf numFmtId="165" fontId="29" fillId="3" borderId="1" xfId="0" applyNumberFormat="1" applyFont="1" applyFill="1" applyBorder="1"/>
    <xf numFmtId="167" fontId="28" fillId="3" borderId="1" xfId="0" applyNumberFormat="1" applyFont="1" applyFill="1" applyBorder="1" applyAlignment="1">
      <alignment horizontal="right" vertical="center" wrapText="1"/>
    </xf>
    <xf numFmtId="165" fontId="36" fillId="3" borderId="1" xfId="0" applyNumberFormat="1" applyFont="1" applyFill="1" applyBorder="1"/>
    <xf numFmtId="167" fontId="4" fillId="3" borderId="1" xfId="0" applyNumberFormat="1" applyFont="1" applyFill="1" applyBorder="1"/>
    <xf numFmtId="165" fontId="33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31" fillId="3" borderId="1" xfId="0" applyNumberFormat="1" applyFont="1" applyFill="1" applyBorder="1"/>
    <xf numFmtId="165" fontId="0" fillId="2" borderId="0" xfId="0" applyNumberFormat="1" applyFill="1"/>
    <xf numFmtId="165" fontId="4" fillId="3" borderId="3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" fontId="1" fillId="3" borderId="1" xfId="0" applyNumberFormat="1" applyFont="1" applyFill="1" applyBorder="1" applyAlignment="1">
      <alignment horizontal="center"/>
    </xf>
    <xf numFmtId="167" fontId="29" fillId="3" borderId="1" xfId="0" applyNumberFormat="1" applyFont="1" applyFill="1" applyBorder="1"/>
    <xf numFmtId="167" fontId="38" fillId="3" borderId="1" xfId="0" applyNumberFormat="1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/>
    <xf numFmtId="165" fontId="4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0" fontId="26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8" fillId="3" borderId="1" xfId="0" applyFont="1" applyFill="1" applyBorder="1" applyAlignment="1">
      <alignment wrapText="1"/>
    </xf>
    <xf numFmtId="0" fontId="20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8"/>
  <sheetViews>
    <sheetView zoomScale="72" zoomScaleNormal="72" workbookViewId="0">
      <selection activeCell="B38" sqref="B38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  <col min="12" max="12" width="11.42578125" bestFit="1" customWidth="1"/>
  </cols>
  <sheetData>
    <row r="3" spans="1:7" hidden="1">
      <c r="B3" s="44"/>
      <c r="C3" s="44"/>
      <c r="D3" s="44"/>
      <c r="E3" s="44" t="s">
        <v>37</v>
      </c>
      <c r="F3" s="44"/>
      <c r="G3" s="44"/>
    </row>
    <row r="4" spans="1:7" hidden="1">
      <c r="B4" s="44"/>
      <c r="C4" s="44"/>
      <c r="D4" s="44" t="s">
        <v>14</v>
      </c>
      <c r="E4" s="44"/>
      <c r="F4" s="44"/>
      <c r="G4" s="44"/>
    </row>
    <row r="5" spans="1:7" ht="12" hidden="1" customHeight="1">
      <c r="B5" s="44"/>
      <c r="C5" s="44"/>
      <c r="D5" s="44" t="s">
        <v>13</v>
      </c>
      <c r="E5" s="44"/>
      <c r="F5" s="44"/>
      <c r="G5" s="44"/>
    </row>
    <row r="6" spans="1:7" ht="15.75">
      <c r="D6" s="231" t="s">
        <v>99</v>
      </c>
      <c r="E6" s="231"/>
      <c r="F6" s="122"/>
      <c r="G6" s="122"/>
    </row>
    <row r="7" spans="1:7" ht="15.75">
      <c r="D7" s="231" t="s">
        <v>6</v>
      </c>
      <c r="E7" s="231"/>
      <c r="F7" s="231"/>
      <c r="G7" s="231"/>
    </row>
    <row r="8" spans="1:7" ht="15.75">
      <c r="D8" s="231" t="s">
        <v>7</v>
      </c>
      <c r="E8" s="231"/>
      <c r="F8" s="231"/>
      <c r="G8" s="231"/>
    </row>
    <row r="9" spans="1:7" ht="15.75">
      <c r="D9" s="231" t="s">
        <v>80</v>
      </c>
      <c r="E9" s="231"/>
      <c r="F9" s="231"/>
      <c r="G9" s="231"/>
    </row>
    <row r="10" spans="1:7" ht="30.75" customHeight="1">
      <c r="D10" s="238" t="s">
        <v>97</v>
      </c>
      <c r="E10" s="238"/>
      <c r="F10" s="238"/>
      <c r="G10" s="238"/>
    </row>
    <row r="11" spans="1:7">
      <c r="D11" s="233"/>
      <c r="E11" s="233"/>
      <c r="F11" s="233"/>
      <c r="G11" s="233"/>
    </row>
    <row r="13" spans="1:7" ht="15.75">
      <c r="A13" s="234" t="s">
        <v>1</v>
      </c>
      <c r="B13" s="234"/>
      <c r="C13" s="234"/>
      <c r="D13" s="234"/>
      <c r="E13" s="234"/>
      <c r="F13" s="234"/>
      <c r="G13" s="234"/>
    </row>
    <row r="14" spans="1:7" ht="15.75">
      <c r="A14" s="234" t="s">
        <v>11</v>
      </c>
      <c r="B14" s="234"/>
      <c r="C14" s="234"/>
      <c r="D14" s="234"/>
      <c r="E14" s="234"/>
      <c r="F14" s="234"/>
      <c r="G14" s="234"/>
    </row>
    <row r="16" spans="1:7">
      <c r="A16" s="235" t="s">
        <v>0</v>
      </c>
      <c r="B16" s="232" t="s">
        <v>2</v>
      </c>
      <c r="C16" s="16"/>
      <c r="D16" s="232" t="s">
        <v>9</v>
      </c>
      <c r="E16" s="232" t="s">
        <v>3</v>
      </c>
      <c r="F16" s="232"/>
      <c r="G16" s="232" t="s">
        <v>8</v>
      </c>
    </row>
    <row r="17" spans="1:12" ht="63.75">
      <c r="A17" s="236"/>
      <c r="B17" s="237"/>
      <c r="C17" s="17" t="s">
        <v>12</v>
      </c>
      <c r="D17" s="232"/>
      <c r="E17" s="16" t="s">
        <v>4</v>
      </c>
      <c r="F17" s="16" t="s">
        <v>5</v>
      </c>
      <c r="G17" s="232"/>
    </row>
    <row r="18" spans="1:12" ht="110.25">
      <c r="A18" s="8">
        <v>1</v>
      </c>
      <c r="B18" s="4" t="s">
        <v>204</v>
      </c>
      <c r="C18" s="3">
        <v>624</v>
      </c>
      <c r="D18" s="18">
        <v>5300</v>
      </c>
      <c r="E18" s="19">
        <f>G18-F18</f>
        <v>8424.910890000001</v>
      </c>
      <c r="F18" s="19">
        <f>0.01*G18</f>
        <v>85.100110000000001</v>
      </c>
      <c r="G18" s="19">
        <v>8510.0110000000004</v>
      </c>
    </row>
    <row r="19" spans="1:12" ht="110.25">
      <c r="A19" s="8">
        <v>2</v>
      </c>
      <c r="B19" s="4" t="s">
        <v>205</v>
      </c>
      <c r="C19" s="3">
        <v>563</v>
      </c>
      <c r="D19" s="10">
        <v>3200</v>
      </c>
      <c r="E19" s="19">
        <f t="shared" ref="E19:E35" si="0">G19-F19</f>
        <v>4312.0383372000006</v>
      </c>
      <c r="F19" s="19">
        <f t="shared" ref="F19:F37" si="1">0.01*G19</f>
        <v>43.555942800000004</v>
      </c>
      <c r="G19" s="19">
        <v>4355.5942800000003</v>
      </c>
    </row>
    <row r="20" spans="1:12" ht="141.75">
      <c r="A20" s="8">
        <v>3</v>
      </c>
      <c r="B20" s="4" t="s">
        <v>206</v>
      </c>
      <c r="C20" s="24">
        <v>350</v>
      </c>
      <c r="D20" s="5">
        <v>2100</v>
      </c>
      <c r="E20" s="19">
        <f t="shared" si="0"/>
        <v>2197.2871799999998</v>
      </c>
      <c r="F20" s="19">
        <f t="shared" si="1"/>
        <v>22.19482</v>
      </c>
      <c r="G20" s="19">
        <v>2219.482</v>
      </c>
    </row>
    <row r="21" spans="1:12" ht="141.75">
      <c r="A21" s="35">
        <v>4</v>
      </c>
      <c r="B21" s="13" t="s">
        <v>207</v>
      </c>
      <c r="C21" s="20">
        <v>142</v>
      </c>
      <c r="D21" s="5">
        <v>1210</v>
      </c>
      <c r="E21" s="19">
        <f t="shared" si="0"/>
        <v>994.96683000000007</v>
      </c>
      <c r="F21" s="19">
        <f t="shared" si="1"/>
        <v>10.050170000000001</v>
      </c>
      <c r="G21" s="19">
        <v>1005.0170000000001</v>
      </c>
    </row>
    <row r="22" spans="1:12" ht="110.25">
      <c r="A22" s="5">
        <v>5</v>
      </c>
      <c r="B22" s="4" t="s">
        <v>208</v>
      </c>
      <c r="C22" s="3">
        <v>320</v>
      </c>
      <c r="D22" s="10">
        <v>2646</v>
      </c>
      <c r="E22" s="19">
        <f t="shared" si="0"/>
        <v>2944.4609501999998</v>
      </c>
      <c r="F22" s="19">
        <f t="shared" si="1"/>
        <v>29.742029800000001</v>
      </c>
      <c r="G22" s="21">
        <v>2974.20298</v>
      </c>
    </row>
    <row r="23" spans="1:12" ht="126">
      <c r="A23" s="5">
        <v>6</v>
      </c>
      <c r="B23" s="6" t="s">
        <v>209</v>
      </c>
      <c r="C23" s="15">
        <v>1021</v>
      </c>
      <c r="D23" s="11">
        <v>4886</v>
      </c>
      <c r="E23" s="19">
        <f t="shared" si="0"/>
        <v>4987.1342664000003</v>
      </c>
      <c r="F23" s="19">
        <f t="shared" si="1"/>
        <v>50.3750936</v>
      </c>
      <c r="G23" s="21">
        <v>5037.50936</v>
      </c>
    </row>
    <row r="24" spans="1:12" ht="157.5">
      <c r="A24" s="5">
        <v>7</v>
      </c>
      <c r="B24" s="14" t="s">
        <v>210</v>
      </c>
      <c r="C24" s="22">
        <v>1130</v>
      </c>
      <c r="D24" s="11">
        <v>4116</v>
      </c>
      <c r="E24" s="19">
        <f t="shared" si="0"/>
        <v>4709.1234860999994</v>
      </c>
      <c r="F24" s="19">
        <f t="shared" si="1"/>
        <v>47.5669039</v>
      </c>
      <c r="G24" s="21">
        <v>4756.6903899999998</v>
      </c>
    </row>
    <row r="25" spans="1:12" ht="141.75">
      <c r="A25" s="8">
        <v>8</v>
      </c>
      <c r="B25" s="29" t="s">
        <v>211</v>
      </c>
      <c r="C25" s="5">
        <v>638</v>
      </c>
      <c r="D25" s="5">
        <v>2600</v>
      </c>
      <c r="E25" s="19">
        <f t="shared" si="0"/>
        <v>2012.8616244</v>
      </c>
      <c r="F25" s="19">
        <f t="shared" si="1"/>
        <v>20.331935600000001</v>
      </c>
      <c r="G25" s="21">
        <v>2033.1935599999999</v>
      </c>
    </row>
    <row r="26" spans="1:12" ht="157.5">
      <c r="A26" s="8">
        <v>9</v>
      </c>
      <c r="B26" s="29" t="s">
        <v>212</v>
      </c>
      <c r="C26" s="5">
        <v>1540</v>
      </c>
      <c r="D26" s="5">
        <v>9250</v>
      </c>
      <c r="E26" s="19">
        <f t="shared" si="0"/>
        <v>8320.6534751999989</v>
      </c>
      <c r="F26" s="19">
        <f t="shared" si="1"/>
        <v>84.047004799999996</v>
      </c>
      <c r="G26" s="19">
        <v>8404.7004799999995</v>
      </c>
    </row>
    <row r="27" spans="1:12" ht="137.25" customHeight="1">
      <c r="A27" s="8">
        <v>10</v>
      </c>
      <c r="B27" s="29" t="s">
        <v>213</v>
      </c>
      <c r="C27" s="5">
        <v>490</v>
      </c>
      <c r="D27" s="23">
        <v>4116</v>
      </c>
      <c r="E27" s="19">
        <f t="shared" si="0"/>
        <v>4885.7027669999998</v>
      </c>
      <c r="F27" s="19">
        <f t="shared" si="1"/>
        <v>49.350532999999999</v>
      </c>
      <c r="G27" s="21">
        <v>4935.0532999999996</v>
      </c>
    </row>
    <row r="28" spans="1:12" ht="141" customHeight="1">
      <c r="A28" s="8">
        <v>11</v>
      </c>
      <c r="B28" s="29" t="s">
        <v>214</v>
      </c>
      <c r="C28" s="5">
        <v>202.66300000000001</v>
      </c>
      <c r="D28" s="5">
        <v>1054</v>
      </c>
      <c r="E28" s="19">
        <f t="shared" si="0"/>
        <v>1522.15272</v>
      </c>
      <c r="F28" s="19">
        <f t="shared" si="1"/>
        <v>15.37528</v>
      </c>
      <c r="G28" s="19">
        <v>1537.528</v>
      </c>
    </row>
    <row r="29" spans="1:12" ht="140.25" customHeight="1">
      <c r="A29" s="8">
        <v>12</v>
      </c>
      <c r="B29" s="29" t="s">
        <v>215</v>
      </c>
      <c r="C29" s="5">
        <v>1370</v>
      </c>
      <c r="D29" s="5">
        <v>1320</v>
      </c>
      <c r="E29" s="19">
        <f t="shared" si="0"/>
        <v>1020.5538849</v>
      </c>
      <c r="F29" s="19">
        <f t="shared" si="1"/>
        <v>10.308625099999999</v>
      </c>
      <c r="G29" s="21">
        <v>1030.8625099999999</v>
      </c>
    </row>
    <row r="30" spans="1:12" ht="157.5">
      <c r="A30" s="8">
        <v>13</v>
      </c>
      <c r="B30" s="29" t="s">
        <v>216</v>
      </c>
      <c r="C30" s="5">
        <v>1290</v>
      </c>
      <c r="D30" s="5">
        <v>1050</v>
      </c>
      <c r="E30" s="19">
        <f t="shared" si="0"/>
        <v>1363.8404636999999</v>
      </c>
      <c r="F30" s="19">
        <f t="shared" si="1"/>
        <v>13.7761663</v>
      </c>
      <c r="G30" s="21">
        <v>1377.61663</v>
      </c>
    </row>
    <row r="31" spans="1:12" ht="141.75">
      <c r="A31" s="8">
        <v>14</v>
      </c>
      <c r="B31" s="29" t="s">
        <v>217</v>
      </c>
      <c r="C31" s="5">
        <v>51</v>
      </c>
      <c r="D31" s="5">
        <v>102</v>
      </c>
      <c r="E31" s="19">
        <f t="shared" si="0"/>
        <v>321.94304999999997</v>
      </c>
      <c r="F31" s="19">
        <f t="shared" si="1"/>
        <v>3.2519499999999999</v>
      </c>
      <c r="G31" s="21">
        <v>325.19499999999999</v>
      </c>
    </row>
    <row r="32" spans="1:12" ht="126">
      <c r="A32" s="8">
        <v>15</v>
      </c>
      <c r="B32" s="29" t="s">
        <v>218</v>
      </c>
      <c r="C32" s="5">
        <v>155</v>
      </c>
      <c r="D32" s="5">
        <v>240</v>
      </c>
      <c r="E32" s="19">
        <f t="shared" si="0"/>
        <v>496.29689999999999</v>
      </c>
      <c r="F32" s="19">
        <f t="shared" si="1"/>
        <v>5.0131000000000006</v>
      </c>
      <c r="G32" s="21">
        <v>501.31</v>
      </c>
      <c r="L32" s="39"/>
    </row>
    <row r="33" spans="1:12" ht="157.5">
      <c r="A33" s="35">
        <v>16</v>
      </c>
      <c r="B33" s="12" t="s">
        <v>219</v>
      </c>
      <c r="C33" s="22">
        <v>215.5</v>
      </c>
      <c r="D33" s="11">
        <v>1450</v>
      </c>
      <c r="E33" s="19">
        <f t="shared" si="0"/>
        <v>2366.1</v>
      </c>
      <c r="F33" s="19">
        <f t="shared" si="1"/>
        <v>23.900000000000002</v>
      </c>
      <c r="G33" s="19">
        <v>2390</v>
      </c>
      <c r="L33" s="39"/>
    </row>
    <row r="34" spans="1:12" ht="189.75" customHeight="1">
      <c r="A34" s="8">
        <v>17</v>
      </c>
      <c r="B34" s="29" t="s">
        <v>220</v>
      </c>
      <c r="C34" s="5">
        <v>240</v>
      </c>
      <c r="D34" s="5">
        <v>100</v>
      </c>
      <c r="E34" s="19">
        <f t="shared" si="0"/>
        <v>1673.7077016000001</v>
      </c>
      <c r="F34" s="19">
        <f t="shared" si="1"/>
        <v>16.9061384</v>
      </c>
      <c r="G34" s="21">
        <v>1690.61384</v>
      </c>
      <c r="L34" s="39"/>
    </row>
    <row r="35" spans="1:12" ht="110.25">
      <c r="A35" s="8">
        <v>18</v>
      </c>
      <c r="B35" s="29" t="s">
        <v>221</v>
      </c>
      <c r="C35" s="5">
        <v>1429</v>
      </c>
      <c r="D35" s="5">
        <v>4050</v>
      </c>
      <c r="E35" s="19">
        <f t="shared" si="0"/>
        <v>4313.6279999999997</v>
      </c>
      <c r="F35" s="19">
        <f t="shared" si="1"/>
        <v>43.571999999999996</v>
      </c>
      <c r="G35" s="21">
        <v>4357.2</v>
      </c>
    </row>
    <row r="36" spans="1:12" s="28" customFormat="1" ht="204.75">
      <c r="A36" s="25">
        <v>19</v>
      </c>
      <c r="B36" s="38" t="s">
        <v>222</v>
      </c>
      <c r="C36" s="26">
        <v>250</v>
      </c>
      <c r="D36" s="26">
        <v>250</v>
      </c>
      <c r="E36" s="27">
        <v>342.95600000000002</v>
      </c>
      <c r="F36" s="27">
        <f t="shared" si="1"/>
        <v>3.4642000000000004</v>
      </c>
      <c r="G36" s="42">
        <v>346.42</v>
      </c>
      <c r="I36"/>
    </row>
    <row r="37" spans="1:12" ht="157.5" customHeight="1">
      <c r="A37" s="30">
        <v>20</v>
      </c>
      <c r="B37" s="41" t="s">
        <v>223</v>
      </c>
      <c r="C37" s="23">
        <v>74</v>
      </c>
      <c r="D37" s="23">
        <v>222</v>
      </c>
      <c r="E37" s="31">
        <v>289.68099999999998</v>
      </c>
      <c r="F37" s="31">
        <f t="shared" si="1"/>
        <v>2.9261000000000004</v>
      </c>
      <c r="G37" s="43">
        <v>292.61</v>
      </c>
    </row>
    <row r="38" spans="1:12" ht="15.75">
      <c r="A38" s="9"/>
      <c r="B38" s="40" t="s">
        <v>10</v>
      </c>
      <c r="C38" s="23">
        <f>SUM(C18:C37)</f>
        <v>12095.163</v>
      </c>
      <c r="D38" s="8">
        <f>SUM(D18:D37)</f>
        <v>49262</v>
      </c>
      <c r="E38" s="19">
        <f>SUM(E18:E37)</f>
        <v>57499.99952669999</v>
      </c>
      <c r="F38" s="19">
        <f>SUM(F18:F37)</f>
        <v>580.80810329999997</v>
      </c>
      <c r="G38" s="19">
        <f>F38+E38</f>
        <v>58080.807629999988</v>
      </c>
    </row>
  </sheetData>
  <mergeCells count="13">
    <mergeCell ref="D6:E6"/>
    <mergeCell ref="G16:G17"/>
    <mergeCell ref="D7:G7"/>
    <mergeCell ref="D8:G8"/>
    <mergeCell ref="D9:G9"/>
    <mergeCell ref="D11:G11"/>
    <mergeCell ref="A13:G13"/>
    <mergeCell ref="A14:G14"/>
    <mergeCell ref="A16:A17"/>
    <mergeCell ref="B16:B17"/>
    <mergeCell ref="D16:D17"/>
    <mergeCell ref="E16:F16"/>
    <mergeCell ref="D10:G10"/>
  </mergeCells>
  <pageMargins left="1.1023622047244095" right="0.31496062992125984" top="0.74803149606299213" bottom="0.7480314960629921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O21"/>
  <sheetViews>
    <sheetView topLeftCell="C16" workbookViewId="0">
      <selection activeCell="K3" sqref="K3:O3"/>
    </sheetView>
  </sheetViews>
  <sheetFormatPr defaultRowHeight="12.75"/>
  <cols>
    <col min="1" max="1" width="7" customWidth="1"/>
    <col min="2" max="2" width="32" customWidth="1"/>
    <col min="3" max="3" width="21" customWidth="1"/>
    <col min="4" max="4" width="11.85546875" customWidth="1"/>
    <col min="5" max="8" width="11.140625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>
      <c r="A2" s="2"/>
      <c r="B2" s="1"/>
      <c r="C2" s="1"/>
      <c r="D2" s="1"/>
      <c r="E2" s="1"/>
      <c r="F2" s="1"/>
      <c r="G2" s="1"/>
      <c r="H2" s="1"/>
      <c r="I2" s="51"/>
      <c r="J2" s="51"/>
      <c r="K2" s="250" t="s">
        <v>201</v>
      </c>
      <c r="L2" s="250"/>
      <c r="M2" s="250"/>
      <c r="N2" s="250"/>
    </row>
    <row r="3" spans="1:15" ht="75.75" customHeight="1">
      <c r="A3" s="2"/>
      <c r="B3" s="1"/>
      <c r="C3" s="1"/>
      <c r="D3" s="1"/>
      <c r="E3" s="1"/>
      <c r="F3" s="1"/>
      <c r="G3" s="1"/>
      <c r="H3" s="1"/>
      <c r="I3" s="52"/>
      <c r="J3" s="52"/>
      <c r="K3" s="263" t="s">
        <v>98</v>
      </c>
      <c r="L3" s="263"/>
      <c r="M3" s="263"/>
      <c r="N3" s="263"/>
      <c r="O3" s="263"/>
    </row>
    <row r="4" spans="1:15" ht="24" customHeight="1">
      <c r="A4" s="2"/>
      <c r="B4" s="1"/>
      <c r="C4" s="1"/>
      <c r="D4" s="1"/>
      <c r="E4" s="1"/>
      <c r="F4" s="1"/>
      <c r="G4" s="1"/>
      <c r="H4" s="1"/>
      <c r="I4" s="52"/>
      <c r="J4" s="52"/>
      <c r="K4" s="124"/>
      <c r="L4" s="124"/>
      <c r="M4" s="124"/>
      <c r="N4" s="124"/>
      <c r="O4" s="124"/>
    </row>
    <row r="5" spans="1:15" ht="15.75">
      <c r="A5" s="251" t="s">
        <v>47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</row>
    <row r="6" spans="1:15" ht="6.75" customHeight="1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.75" customHeight="1">
      <c r="A7" s="253" t="s">
        <v>0</v>
      </c>
      <c r="B7" s="253" t="s">
        <v>48</v>
      </c>
      <c r="C7" s="253" t="s">
        <v>49</v>
      </c>
      <c r="D7" s="247" t="s">
        <v>50</v>
      </c>
      <c r="E7" s="253" t="s">
        <v>51</v>
      </c>
      <c r="F7" s="253"/>
      <c r="G7" s="253"/>
      <c r="H7" s="253"/>
      <c r="I7" s="253"/>
      <c r="J7" s="253"/>
      <c r="K7" s="253"/>
      <c r="L7" s="253"/>
      <c r="M7" s="253"/>
      <c r="N7" s="253"/>
      <c r="O7" s="253"/>
    </row>
    <row r="8" spans="1:15" ht="31.5">
      <c r="A8" s="253"/>
      <c r="B8" s="253"/>
      <c r="C8" s="253"/>
      <c r="D8" s="248"/>
      <c r="E8" s="98" t="s">
        <v>52</v>
      </c>
      <c r="F8" s="219" t="s">
        <v>196</v>
      </c>
      <c r="G8" s="219" t="s">
        <v>197</v>
      </c>
      <c r="H8" s="219" t="s">
        <v>198</v>
      </c>
      <c r="I8" s="219" t="s">
        <v>35</v>
      </c>
      <c r="J8" s="207" t="s">
        <v>44</v>
      </c>
      <c r="K8" s="207" t="s">
        <v>46</v>
      </c>
      <c r="L8" s="207" t="s">
        <v>155</v>
      </c>
      <c r="M8" s="207" t="s">
        <v>156</v>
      </c>
      <c r="N8" s="207" t="s">
        <v>157</v>
      </c>
      <c r="O8" s="120" t="s">
        <v>93</v>
      </c>
    </row>
    <row r="9" spans="1:15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/>
      <c r="G9" s="55"/>
      <c r="H9" s="55"/>
      <c r="I9" s="55">
        <v>6</v>
      </c>
      <c r="J9" s="55">
        <v>7</v>
      </c>
      <c r="K9" s="55">
        <v>8</v>
      </c>
      <c r="L9" s="55">
        <v>9</v>
      </c>
      <c r="M9" s="55">
        <v>10</v>
      </c>
      <c r="N9" s="118">
        <v>11</v>
      </c>
      <c r="O9" s="119">
        <v>12</v>
      </c>
    </row>
    <row r="10" spans="1:15" s="28" customFormat="1" ht="126" customHeight="1">
      <c r="A10" s="111" t="s">
        <v>53</v>
      </c>
      <c r="B10" s="56" t="s">
        <v>87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69"/>
    </row>
    <row r="11" spans="1:15" ht="108" customHeight="1">
      <c r="A11" s="96" t="s">
        <v>21</v>
      </c>
      <c r="B11" s="56" t="s">
        <v>106</v>
      </c>
      <c r="C11" s="73"/>
      <c r="D11" s="96"/>
      <c r="E11" s="57"/>
      <c r="F11" s="57"/>
      <c r="G11" s="57"/>
      <c r="H11" s="57"/>
      <c r="I11" s="111"/>
      <c r="J11" s="111"/>
      <c r="K11" s="111"/>
      <c r="L11" s="111"/>
      <c r="M11" s="111"/>
      <c r="N11" s="111"/>
      <c r="O11" s="117"/>
    </row>
    <row r="12" spans="1:15" ht="25.5" customHeight="1">
      <c r="A12" s="104" t="s">
        <v>60</v>
      </c>
      <c r="B12" s="254" t="s">
        <v>54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6"/>
    </row>
    <row r="13" spans="1:15" ht="47.25">
      <c r="A13" s="97"/>
      <c r="B13" s="58" t="s">
        <v>30</v>
      </c>
      <c r="C13" s="73" t="s">
        <v>89</v>
      </c>
      <c r="D13" s="115" t="s">
        <v>91</v>
      </c>
      <c r="E13" s="159"/>
      <c r="F13" s="42">
        <v>12095.163</v>
      </c>
      <c r="G13" s="180">
        <v>8360.2999999999993</v>
      </c>
      <c r="H13" s="180">
        <v>9873</v>
      </c>
      <c r="I13" s="42">
        <v>5700</v>
      </c>
      <c r="J13" s="180">
        <v>2938</v>
      </c>
      <c r="K13" s="180">
        <v>4057</v>
      </c>
      <c r="L13" s="180">
        <v>6802</v>
      </c>
      <c r="M13" s="180">
        <v>4953</v>
      </c>
      <c r="N13" s="180">
        <v>4430</v>
      </c>
      <c r="O13" s="27">
        <f>I13+J13+K13+L13+M13+N13+H13+G13+F13</f>
        <v>59208.463000000003</v>
      </c>
    </row>
    <row r="14" spans="1:15" ht="62.25" customHeight="1">
      <c r="A14" s="102" t="s">
        <v>56</v>
      </c>
      <c r="B14" s="63" t="s">
        <v>88</v>
      </c>
      <c r="C14" s="58"/>
      <c r="D14" s="96"/>
      <c r="E14" s="111"/>
      <c r="F14" s="179"/>
      <c r="G14" s="179"/>
      <c r="H14" s="179"/>
      <c r="I14" s="111"/>
      <c r="J14" s="111"/>
      <c r="K14" s="111"/>
      <c r="L14" s="111"/>
      <c r="M14" s="111"/>
      <c r="N14" s="111"/>
      <c r="O14" s="117"/>
    </row>
    <row r="15" spans="1:15" ht="12.75" customHeight="1">
      <c r="A15" s="249" t="s">
        <v>57</v>
      </c>
      <c r="B15" s="257" t="s">
        <v>55</v>
      </c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9"/>
    </row>
    <row r="16" spans="1:15" ht="12.75" customHeight="1">
      <c r="A16" s="249"/>
      <c r="B16" s="260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2"/>
    </row>
    <row r="17" spans="1:15" ht="78.75">
      <c r="A17" s="104"/>
      <c r="B17" s="103" t="s">
        <v>58</v>
      </c>
      <c r="C17" s="114" t="s">
        <v>90</v>
      </c>
      <c r="D17" s="96" t="s">
        <v>59</v>
      </c>
      <c r="E17" s="26"/>
      <c r="F17" s="180">
        <v>128.4</v>
      </c>
      <c r="G17" s="180">
        <v>128.4</v>
      </c>
      <c r="H17" s="180">
        <v>128.4</v>
      </c>
      <c r="I17" s="26">
        <v>128.80000000000001</v>
      </c>
      <c r="J17" s="26">
        <v>128.80000000000001</v>
      </c>
      <c r="K17" s="26">
        <v>128.80000000000001</v>
      </c>
      <c r="L17" s="26">
        <v>128.80000000000001</v>
      </c>
      <c r="M17" s="26">
        <v>128.80000000000001</v>
      </c>
      <c r="N17" s="26">
        <v>128.80000000000001</v>
      </c>
      <c r="O17" s="121">
        <v>128.80000000000001</v>
      </c>
    </row>
    <row r="18" spans="1:15" ht="81.75" customHeight="1">
      <c r="A18" s="126" t="s">
        <v>102</v>
      </c>
      <c r="B18" s="14" t="s">
        <v>111</v>
      </c>
      <c r="C18" s="14" t="s">
        <v>103</v>
      </c>
      <c r="D18" s="125" t="s">
        <v>104</v>
      </c>
      <c r="E18" s="125"/>
      <c r="F18" s="125">
        <v>4</v>
      </c>
      <c r="G18" s="125">
        <v>7</v>
      </c>
      <c r="H18" s="125">
        <v>1</v>
      </c>
      <c r="I18" s="125">
        <v>1</v>
      </c>
      <c r="J18" s="100">
        <v>1</v>
      </c>
      <c r="K18" s="100">
        <v>1</v>
      </c>
      <c r="L18" s="100">
        <v>1</v>
      </c>
      <c r="M18" s="100">
        <v>1</v>
      </c>
      <c r="N18" s="100">
        <v>1</v>
      </c>
      <c r="O18" s="100">
        <f>N18+M18+L18+K18+J18+I18+H18+G18+F18</f>
        <v>18</v>
      </c>
    </row>
    <row r="21" spans="1:15">
      <c r="J21" s="49"/>
    </row>
  </sheetData>
  <mergeCells count="11">
    <mergeCell ref="D7:D8"/>
    <mergeCell ref="A15:A16"/>
    <mergeCell ref="K2:N2"/>
    <mergeCell ref="A5:O5"/>
    <mergeCell ref="A7:A8"/>
    <mergeCell ref="B7:B8"/>
    <mergeCell ref="C7:C8"/>
    <mergeCell ref="E7:O7"/>
    <mergeCell ref="B12:O12"/>
    <mergeCell ref="B15:O16"/>
    <mergeCell ref="K3:O3"/>
  </mergeCells>
  <pageMargins left="0.9055118110236221" right="0.51181102362204722" top="0.94488188976377963" bottom="0.74803149606299213" header="0.31496062992125984" footer="0.31496062992125984"/>
  <pageSetup paperSize="9" scale="7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D3" sqref="D3:F4"/>
    </sheetView>
  </sheetViews>
  <sheetFormatPr defaultRowHeight="12.75"/>
  <cols>
    <col min="1" max="1" width="5.28515625" customWidth="1"/>
    <col min="2" max="2" width="26.85546875" customWidth="1"/>
    <col min="3" max="3" width="18.5703125" customWidth="1"/>
    <col min="4" max="4" width="12.85546875" customWidth="1"/>
    <col min="5" max="5" width="12.5703125" customWidth="1"/>
    <col min="6" max="6" width="20.42578125" customWidth="1"/>
    <col min="8" max="8" width="16.7109375" customWidth="1"/>
    <col min="9" max="9" width="10.5703125" bestFit="1" customWidth="1"/>
  </cols>
  <sheetData>
    <row r="1" spans="1:7" ht="17.25" customHeight="1">
      <c r="D1" s="7"/>
      <c r="E1" s="7"/>
      <c r="F1" s="7"/>
      <c r="G1" s="44"/>
    </row>
    <row r="2" spans="1:7" ht="14.25" customHeight="1">
      <c r="D2" s="231" t="s">
        <v>202</v>
      </c>
      <c r="E2" s="231"/>
      <c r="F2" s="231"/>
      <c r="G2" s="44"/>
    </row>
    <row r="3" spans="1:7" ht="21" customHeight="1">
      <c r="A3" s="2"/>
      <c r="B3" s="1"/>
      <c r="C3" s="1"/>
      <c r="D3" s="264" t="s">
        <v>98</v>
      </c>
      <c r="E3" s="264"/>
      <c r="F3" s="264"/>
    </row>
    <row r="4" spans="1:7" ht="54.75" customHeight="1">
      <c r="A4" s="2"/>
      <c r="B4" s="1"/>
      <c r="C4" s="1"/>
      <c r="D4" s="264"/>
      <c r="E4" s="264"/>
      <c r="F4" s="264"/>
    </row>
    <row r="5" spans="1:7" ht="17.25" customHeight="1">
      <c r="A5" s="2"/>
      <c r="B5" s="1"/>
      <c r="C5" s="1"/>
      <c r="D5" s="110"/>
      <c r="E5" s="110"/>
      <c r="F5" s="110"/>
    </row>
    <row r="6" spans="1:7" ht="15.75">
      <c r="A6" s="251" t="s">
        <v>81</v>
      </c>
      <c r="B6" s="252"/>
      <c r="C6" s="252"/>
      <c r="D6" s="252"/>
      <c r="E6" s="252"/>
      <c r="F6" s="252"/>
      <c r="G6" s="252"/>
    </row>
    <row r="7" spans="1:7" ht="6.75" customHeight="1">
      <c r="A7" s="2"/>
      <c r="B7" s="1"/>
      <c r="C7" s="1"/>
      <c r="D7" s="1"/>
      <c r="E7" s="1"/>
      <c r="F7" s="1"/>
      <c r="G7" s="1"/>
    </row>
    <row r="8" spans="1:7" ht="15.75" customHeight="1">
      <c r="A8" s="253" t="s">
        <v>0</v>
      </c>
      <c r="B8" s="253" t="s">
        <v>61</v>
      </c>
      <c r="C8" s="253" t="s">
        <v>62</v>
      </c>
      <c r="D8" s="266" t="s">
        <v>63</v>
      </c>
      <c r="E8" s="267"/>
      <c r="F8" s="247" t="s">
        <v>66</v>
      </c>
      <c r="G8" s="1"/>
    </row>
    <row r="9" spans="1:7" ht="47.25">
      <c r="A9" s="253"/>
      <c r="B9" s="253"/>
      <c r="C9" s="253"/>
      <c r="D9" s="98" t="s">
        <v>64</v>
      </c>
      <c r="E9" s="98" t="s">
        <v>65</v>
      </c>
      <c r="F9" s="248"/>
      <c r="G9" s="1"/>
    </row>
    <row r="10" spans="1:7">
      <c r="A10" s="55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1"/>
    </row>
    <row r="11" spans="1:7" ht="63" customHeight="1">
      <c r="A11" s="104" t="s">
        <v>69</v>
      </c>
      <c r="B11" s="265" t="s">
        <v>83</v>
      </c>
      <c r="C11" s="265"/>
      <c r="D11" s="265"/>
      <c r="E11" s="265"/>
      <c r="F11" s="265"/>
      <c r="G11" s="1"/>
    </row>
    <row r="12" spans="1:7" ht="189">
      <c r="A12" s="97"/>
      <c r="B12" s="109" t="s">
        <v>67</v>
      </c>
      <c r="C12" s="111" t="s">
        <v>68</v>
      </c>
      <c r="D12" s="159" t="s">
        <v>199</v>
      </c>
      <c r="E12" s="105" t="s">
        <v>158</v>
      </c>
      <c r="F12" s="112" t="s">
        <v>94</v>
      </c>
      <c r="G12" s="1"/>
    </row>
    <row r="13" spans="1:7" ht="12.75" customHeight="1">
      <c r="A13" s="249" t="s">
        <v>70</v>
      </c>
      <c r="B13" s="265" t="s">
        <v>84</v>
      </c>
      <c r="C13" s="265"/>
      <c r="D13" s="265"/>
      <c r="E13" s="265"/>
      <c r="F13" s="265"/>
      <c r="G13" s="1"/>
    </row>
    <row r="14" spans="1:7" ht="50.25" customHeight="1">
      <c r="A14" s="249"/>
      <c r="B14" s="265"/>
      <c r="C14" s="265"/>
      <c r="D14" s="265"/>
      <c r="E14" s="265"/>
      <c r="F14" s="265"/>
      <c r="G14" s="1"/>
    </row>
    <row r="15" spans="1:7" ht="126">
      <c r="A15" s="108" t="s">
        <v>85</v>
      </c>
      <c r="B15" s="103" t="s">
        <v>71</v>
      </c>
      <c r="C15" s="111" t="s">
        <v>68</v>
      </c>
      <c r="D15" s="159" t="s">
        <v>199</v>
      </c>
      <c r="E15" s="105" t="s">
        <v>159</v>
      </c>
      <c r="F15" s="115" t="s">
        <v>95</v>
      </c>
      <c r="G15" s="1"/>
    </row>
    <row r="16" spans="1:7" ht="143.25" customHeight="1">
      <c r="A16" s="113" t="s">
        <v>86</v>
      </c>
      <c r="B16" s="66" t="s">
        <v>113</v>
      </c>
      <c r="C16" s="116" t="s">
        <v>79</v>
      </c>
      <c r="D16" s="159" t="s">
        <v>199</v>
      </c>
      <c r="E16" s="159" t="s">
        <v>158</v>
      </c>
      <c r="F16" s="116" t="s">
        <v>96</v>
      </c>
    </row>
  </sheetData>
  <mergeCells count="11">
    <mergeCell ref="D2:F2"/>
    <mergeCell ref="D3:F4"/>
    <mergeCell ref="A13:A14"/>
    <mergeCell ref="B13:F14"/>
    <mergeCell ref="D8:E8"/>
    <mergeCell ref="F8:F9"/>
    <mergeCell ref="A6:G6"/>
    <mergeCell ref="A8:A9"/>
    <mergeCell ref="B8:B9"/>
    <mergeCell ref="C8:C9"/>
    <mergeCell ref="B11:F11"/>
  </mergeCells>
  <pageMargins left="1.1023622047244095" right="0.31496062992125984" top="0.55118110236220474" bottom="0.55118110236220474" header="0.31496062992125984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50"/>
  <sheetViews>
    <sheetView tabSelected="1" workbookViewId="0">
      <selection activeCell="D41" sqref="D41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7" width="15.28515625" customWidth="1"/>
    <col min="8" max="8" width="14" customWidth="1"/>
    <col min="9" max="9" width="14.28515625" customWidth="1"/>
    <col min="10" max="10" width="13.85546875" customWidth="1"/>
    <col min="11" max="11" width="14" customWidth="1"/>
    <col min="12" max="13" width="13.85546875" customWidth="1"/>
    <col min="15" max="15" width="16.7109375" customWidth="1"/>
    <col min="16" max="16" width="10.5703125" bestFit="1" customWidth="1"/>
  </cols>
  <sheetData>
    <row r="1" spans="1:15" ht="17.25" customHeight="1">
      <c r="D1" s="7"/>
      <c r="E1" s="7"/>
      <c r="F1" s="7"/>
      <c r="G1" s="7"/>
      <c r="H1" s="7"/>
      <c r="I1" s="7"/>
      <c r="J1" s="44"/>
      <c r="K1" s="44"/>
      <c r="L1" s="44"/>
      <c r="M1" s="44"/>
      <c r="N1" s="44"/>
    </row>
    <row r="2" spans="1:15" ht="15.75">
      <c r="A2" s="2"/>
      <c r="B2" s="1"/>
      <c r="C2" s="1"/>
      <c r="D2" s="1"/>
      <c r="E2" s="1"/>
      <c r="J2" s="250" t="s">
        <v>203</v>
      </c>
      <c r="K2" s="250"/>
      <c r="L2" s="250"/>
      <c r="M2" s="250"/>
    </row>
    <row r="3" spans="1:15" ht="80.25" customHeight="1">
      <c r="A3" s="2"/>
      <c r="B3" s="1"/>
      <c r="C3" s="1"/>
      <c r="D3" s="1"/>
      <c r="E3" s="1"/>
      <c r="J3" s="263" t="s">
        <v>98</v>
      </c>
      <c r="K3" s="263"/>
      <c r="L3" s="263"/>
      <c r="M3" s="263"/>
    </row>
    <row r="4" spans="1:15" ht="15.75">
      <c r="A4" s="251" t="s">
        <v>82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</row>
    <row r="5" spans="1:15" ht="6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 ht="15.75" customHeight="1">
      <c r="A6" s="253" t="s">
        <v>73</v>
      </c>
      <c r="B6" s="253" t="s">
        <v>76</v>
      </c>
      <c r="C6" s="253" t="s">
        <v>77</v>
      </c>
      <c r="D6" s="266" t="s">
        <v>78</v>
      </c>
      <c r="E6" s="278"/>
      <c r="F6" s="278"/>
      <c r="G6" s="278"/>
      <c r="H6" s="278"/>
      <c r="I6" s="278"/>
      <c r="J6" s="278"/>
      <c r="K6" s="278"/>
      <c r="L6" s="278"/>
      <c r="M6" s="267"/>
      <c r="N6" s="1"/>
    </row>
    <row r="7" spans="1:15" ht="82.5" customHeight="1">
      <c r="A7" s="253"/>
      <c r="B7" s="253"/>
      <c r="C7" s="253"/>
      <c r="D7" s="134" t="s">
        <v>20</v>
      </c>
      <c r="E7" s="215" t="s">
        <v>196</v>
      </c>
      <c r="F7" s="215" t="s">
        <v>197</v>
      </c>
      <c r="G7" s="215" t="s">
        <v>198</v>
      </c>
      <c r="H7" s="207" t="s">
        <v>35</v>
      </c>
      <c r="I7" s="207" t="s">
        <v>44</v>
      </c>
      <c r="J7" s="207" t="s">
        <v>46</v>
      </c>
      <c r="K7" s="207" t="s">
        <v>155</v>
      </c>
      <c r="L7" s="207" t="s">
        <v>156</v>
      </c>
      <c r="M7" s="207" t="s">
        <v>157</v>
      </c>
      <c r="N7" s="1"/>
    </row>
    <row r="8" spans="1:15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  <c r="M8" s="55">
        <v>13</v>
      </c>
      <c r="N8" s="1"/>
    </row>
    <row r="9" spans="1:15" ht="94.5">
      <c r="A9" s="138" t="s">
        <v>74</v>
      </c>
      <c r="B9" s="56" t="s">
        <v>75</v>
      </c>
      <c r="C9" s="279" t="s">
        <v>68</v>
      </c>
      <c r="D9" s="254"/>
      <c r="E9" s="255"/>
      <c r="F9" s="255"/>
      <c r="G9" s="255"/>
      <c r="H9" s="255"/>
      <c r="I9" s="255"/>
      <c r="J9" s="255"/>
      <c r="K9" s="255"/>
      <c r="L9" s="255"/>
      <c r="M9" s="256"/>
      <c r="N9" s="1"/>
    </row>
    <row r="10" spans="1:15" ht="110.25">
      <c r="A10" s="138"/>
      <c r="B10" s="63" t="s">
        <v>107</v>
      </c>
      <c r="C10" s="280"/>
      <c r="D10" s="254"/>
      <c r="E10" s="255"/>
      <c r="F10" s="255"/>
      <c r="G10" s="255"/>
      <c r="H10" s="255"/>
      <c r="I10" s="255"/>
      <c r="J10" s="255"/>
      <c r="K10" s="255"/>
      <c r="L10" s="255"/>
      <c r="M10" s="256"/>
      <c r="N10" s="1"/>
    </row>
    <row r="11" spans="1:15" ht="63">
      <c r="A11" s="274">
        <v>1</v>
      </c>
      <c r="B11" s="135" t="s">
        <v>83</v>
      </c>
      <c r="C11" s="280"/>
      <c r="D11" s="147">
        <f t="shared" ref="D11:K11" si="0">D14+D17</f>
        <v>532659.8359500001</v>
      </c>
      <c r="E11" s="218">
        <f t="shared" si="0"/>
        <v>59127.064409999999</v>
      </c>
      <c r="F11" s="218">
        <f t="shared" si="0"/>
        <v>62308.11015</v>
      </c>
      <c r="G11" s="218">
        <f t="shared" si="0"/>
        <v>73996.511880000005</v>
      </c>
      <c r="H11" s="209">
        <f t="shared" si="0"/>
        <v>81202.649510000003</v>
      </c>
      <c r="I11" s="147">
        <f t="shared" si="0"/>
        <v>51205.100000000006</v>
      </c>
      <c r="J11" s="195">
        <f t="shared" si="0"/>
        <v>51205.1</v>
      </c>
      <c r="K11" s="147">
        <f t="shared" si="0"/>
        <v>51205.1</v>
      </c>
      <c r="L11" s="147">
        <f>L12+L13</f>
        <v>51205.1</v>
      </c>
      <c r="M11" s="147">
        <f>M12+M13</f>
        <v>51205.1</v>
      </c>
      <c r="N11" s="1"/>
    </row>
    <row r="12" spans="1:15" ht="15.75">
      <c r="A12" s="275"/>
      <c r="B12" s="59" t="s">
        <v>40</v>
      </c>
      <c r="C12" s="280"/>
      <c r="D12" s="152">
        <f>H12+I12+J12+K12+L12+M12+E12+F12+G12</f>
        <v>518352.29537000007</v>
      </c>
      <c r="E12" s="152">
        <v>57500</v>
      </c>
      <c r="F12" s="152">
        <v>60000</v>
      </c>
      <c r="G12" s="152">
        <f>G15</f>
        <v>72039.309630000003</v>
      </c>
      <c r="H12" s="152">
        <v>78812.985740000004</v>
      </c>
      <c r="I12" s="152">
        <v>50000</v>
      </c>
      <c r="J12" s="152">
        <f>J15</f>
        <v>50000</v>
      </c>
      <c r="K12" s="152">
        <f>K15</f>
        <v>50000</v>
      </c>
      <c r="L12" s="152">
        <f>L15</f>
        <v>50000</v>
      </c>
      <c r="M12" s="152">
        <f>M15</f>
        <v>50000</v>
      </c>
      <c r="N12" s="32"/>
    </row>
    <row r="13" spans="1:15" ht="15">
      <c r="A13" s="275"/>
      <c r="B13" s="60" t="s">
        <v>41</v>
      </c>
      <c r="C13" s="280"/>
      <c r="D13" s="146">
        <f>H13+I13+J13+K13+L13+M13+E13+F13+G13</f>
        <v>14307.540580000003</v>
      </c>
      <c r="E13" s="146">
        <f t="shared" ref="E13:M13" si="1">E16+E17</f>
        <v>1627.06441</v>
      </c>
      <c r="F13" s="146">
        <f t="shared" si="1"/>
        <v>2308.11015</v>
      </c>
      <c r="G13" s="146">
        <f t="shared" si="1"/>
        <v>1957.20225</v>
      </c>
      <c r="H13" s="146">
        <f t="shared" si="1"/>
        <v>2389.6637700000001</v>
      </c>
      <c r="I13" s="146">
        <f t="shared" si="1"/>
        <v>1205.0999999999999</v>
      </c>
      <c r="J13" s="146">
        <f t="shared" si="1"/>
        <v>1205.0999999999999</v>
      </c>
      <c r="K13" s="146">
        <f t="shared" si="1"/>
        <v>1205.0999999999999</v>
      </c>
      <c r="L13" s="146">
        <f t="shared" si="1"/>
        <v>1205.0999999999999</v>
      </c>
      <c r="M13" s="146">
        <f t="shared" si="1"/>
        <v>1205.0999999999999</v>
      </c>
      <c r="N13" s="33"/>
    </row>
    <row r="14" spans="1:15" ht="31.5">
      <c r="A14" s="276" t="s">
        <v>21</v>
      </c>
      <c r="B14" s="135" t="s">
        <v>30</v>
      </c>
      <c r="C14" s="280"/>
      <c r="D14" s="147">
        <f t="shared" ref="D14:M14" si="2">D15+D16</f>
        <v>525592.51197000011</v>
      </c>
      <c r="E14" s="226">
        <f t="shared" si="2"/>
        <v>58228.449809999998</v>
      </c>
      <c r="F14" s="218">
        <f t="shared" si="2"/>
        <v>61149.25273</v>
      </c>
      <c r="G14" s="218">
        <f t="shared" si="2"/>
        <v>72815.03701</v>
      </c>
      <c r="H14" s="209">
        <f t="shared" si="2"/>
        <v>80374.285000000003</v>
      </c>
      <c r="I14" s="147">
        <f t="shared" si="2"/>
        <v>50605.087420000003</v>
      </c>
      <c r="J14" s="195">
        <f t="shared" si="2"/>
        <v>50605.1</v>
      </c>
      <c r="K14" s="147">
        <f t="shared" si="2"/>
        <v>50605.1</v>
      </c>
      <c r="L14" s="147">
        <f t="shared" si="2"/>
        <v>50605.1</v>
      </c>
      <c r="M14" s="147">
        <f t="shared" si="2"/>
        <v>50605.1</v>
      </c>
      <c r="N14" s="1"/>
    </row>
    <row r="15" spans="1:15" ht="15.75">
      <c r="A15" s="277"/>
      <c r="B15" s="61" t="s">
        <v>40</v>
      </c>
      <c r="C15" s="280"/>
      <c r="D15" s="152">
        <f>H15+I15+J15+K15+L15+M15+E15+F15+G15</f>
        <v>518352.29537000007</v>
      </c>
      <c r="E15" s="152">
        <v>57500</v>
      </c>
      <c r="F15" s="152">
        <v>60000</v>
      </c>
      <c r="G15" s="152">
        <v>72039.309630000003</v>
      </c>
      <c r="H15" s="152">
        <v>78812.985740000004</v>
      </c>
      <c r="I15" s="152">
        <v>50000</v>
      </c>
      <c r="J15" s="152">
        <v>50000</v>
      </c>
      <c r="K15" s="152">
        <v>50000</v>
      </c>
      <c r="L15" s="152">
        <v>50000</v>
      </c>
      <c r="M15" s="152">
        <v>50000</v>
      </c>
      <c r="N15" s="34"/>
    </row>
    <row r="16" spans="1:15" ht="15">
      <c r="A16" s="277"/>
      <c r="B16" s="60" t="s">
        <v>39</v>
      </c>
      <c r="C16" s="280"/>
      <c r="D16" s="146">
        <f>H16+I16+J16+K16+L16+M16+E16+F16+G16</f>
        <v>7240.2166000000007</v>
      </c>
      <c r="E16" s="146">
        <v>728.44980999999996</v>
      </c>
      <c r="F16" s="146">
        <v>1149.2527299999999</v>
      </c>
      <c r="G16" s="146">
        <v>775.72738000000004</v>
      </c>
      <c r="H16" s="146">
        <v>1561.29926</v>
      </c>
      <c r="I16" s="146">
        <v>605.08741999999995</v>
      </c>
      <c r="J16" s="146">
        <v>605.1</v>
      </c>
      <c r="K16" s="146">
        <v>605.1</v>
      </c>
      <c r="L16" s="146">
        <v>605.1</v>
      </c>
      <c r="M16" s="146">
        <v>605.1</v>
      </c>
      <c r="N16" s="33"/>
      <c r="O16" s="49"/>
    </row>
    <row r="17" spans="1:15" ht="111" customHeight="1">
      <c r="A17" s="136" t="s">
        <v>22</v>
      </c>
      <c r="B17" s="135" t="s">
        <v>23</v>
      </c>
      <c r="C17" s="281"/>
      <c r="D17" s="147">
        <f>H17+I17+J17+K17+L17+M17+G17+F17+E17</f>
        <v>7067.3239800000001</v>
      </c>
      <c r="E17" s="218">
        <v>898.6146</v>
      </c>
      <c r="F17" s="218">
        <v>1158.85742</v>
      </c>
      <c r="G17" s="218">
        <v>1181.47487</v>
      </c>
      <c r="H17" s="209">
        <v>828.36451</v>
      </c>
      <c r="I17" s="209">
        <v>600.01257999999996</v>
      </c>
      <c r="J17" s="209">
        <v>600</v>
      </c>
      <c r="K17" s="209">
        <v>600</v>
      </c>
      <c r="L17" s="209">
        <v>600</v>
      </c>
      <c r="M17" s="209">
        <v>600</v>
      </c>
      <c r="N17" s="1"/>
    </row>
    <row r="18" spans="1:15" ht="14.25">
      <c r="A18" s="282" t="s">
        <v>24</v>
      </c>
      <c r="B18" s="283"/>
      <c r="C18" s="283"/>
      <c r="D18" s="148">
        <f>D15+D16+D17</f>
        <v>532659.8359500001</v>
      </c>
      <c r="E18" s="148">
        <f t="shared" ref="E18:K18" si="3">SUM(E15:E17)</f>
        <v>59127.064409999999</v>
      </c>
      <c r="F18" s="148">
        <f t="shared" si="3"/>
        <v>62308.11015</v>
      </c>
      <c r="G18" s="148">
        <f t="shared" si="3"/>
        <v>73996.511880000005</v>
      </c>
      <c r="H18" s="148">
        <f t="shared" si="3"/>
        <v>81202.649510000003</v>
      </c>
      <c r="I18" s="148">
        <f t="shared" si="3"/>
        <v>51205.100000000006</v>
      </c>
      <c r="J18" s="148">
        <f t="shared" si="3"/>
        <v>51205.1</v>
      </c>
      <c r="K18" s="148">
        <f t="shared" si="3"/>
        <v>51205.1</v>
      </c>
      <c r="L18" s="148">
        <f>L11</f>
        <v>51205.1</v>
      </c>
      <c r="M18" s="148">
        <f>M11</f>
        <v>51205.1</v>
      </c>
      <c r="N18" s="33"/>
      <c r="O18" s="49"/>
    </row>
    <row r="19" spans="1:15" ht="63" customHeight="1">
      <c r="A19" s="62"/>
      <c r="B19" s="63" t="s">
        <v>88</v>
      </c>
      <c r="C19" s="279" t="s">
        <v>68</v>
      </c>
      <c r="D19" s="286"/>
      <c r="E19" s="287"/>
      <c r="F19" s="287"/>
      <c r="G19" s="287"/>
      <c r="H19" s="287"/>
      <c r="I19" s="287"/>
      <c r="J19" s="287"/>
      <c r="K19" s="287"/>
      <c r="L19" s="287"/>
      <c r="M19" s="288"/>
      <c r="N19" s="1"/>
      <c r="O19" s="49"/>
    </row>
    <row r="20" spans="1:15" ht="12.75" customHeight="1">
      <c r="A20" s="276" t="s">
        <v>105</v>
      </c>
      <c r="B20" s="285" t="s">
        <v>84</v>
      </c>
      <c r="C20" s="280"/>
      <c r="D20" s="271">
        <f>H20+I20+J20+K20+L20+M20+E20+F20+G20</f>
        <v>501542.11599000002</v>
      </c>
      <c r="E20" s="271">
        <f t="shared" ref="E20:M20" si="4">E22+E23</f>
        <v>41339.893129999997</v>
      </c>
      <c r="F20" s="271">
        <f t="shared" si="4"/>
        <v>44531.69339</v>
      </c>
      <c r="G20" s="271">
        <f t="shared" si="4"/>
        <v>66200.784069999994</v>
      </c>
      <c r="H20" s="271">
        <f t="shared" si="4"/>
        <v>65254.045400000003</v>
      </c>
      <c r="I20" s="271">
        <f t="shared" si="4"/>
        <v>64759.7</v>
      </c>
      <c r="J20" s="271">
        <f t="shared" si="4"/>
        <v>54864</v>
      </c>
      <c r="K20" s="271">
        <f t="shared" si="4"/>
        <v>54864</v>
      </c>
      <c r="L20" s="271">
        <f t="shared" si="4"/>
        <v>54864</v>
      </c>
      <c r="M20" s="271">
        <f t="shared" si="4"/>
        <v>54864</v>
      </c>
      <c r="N20" s="1"/>
      <c r="O20" s="49"/>
    </row>
    <row r="21" spans="1:15" ht="50.25" customHeight="1">
      <c r="A21" s="276"/>
      <c r="B21" s="285"/>
      <c r="C21" s="280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1"/>
      <c r="O21" s="49"/>
    </row>
    <row r="22" spans="1:15" ht="31.5">
      <c r="A22" s="284"/>
      <c r="B22" s="53" t="s">
        <v>27</v>
      </c>
      <c r="C22" s="280"/>
      <c r="D22" s="149">
        <f>H22+I22+J22+K22+L22+M22+E22+F22+G22</f>
        <v>464002.51094110002</v>
      </c>
      <c r="E22" s="149">
        <f>E25+E29+E33</f>
        <v>40000</v>
      </c>
      <c r="F22" s="149">
        <f>F25+F29+F33</f>
        <v>43000</v>
      </c>
      <c r="G22" s="149">
        <f>G25+G29+G36</f>
        <v>61002.510941100001</v>
      </c>
      <c r="H22" s="149">
        <f>H25+H29+H33+H39</f>
        <v>60000</v>
      </c>
      <c r="I22" s="149">
        <f t="shared" ref="I22:M23" si="5">I25+I29+I33</f>
        <v>60000</v>
      </c>
      <c r="J22" s="149">
        <f t="shared" si="5"/>
        <v>50000</v>
      </c>
      <c r="K22" s="149">
        <f t="shared" si="5"/>
        <v>50000</v>
      </c>
      <c r="L22" s="149">
        <f t="shared" si="5"/>
        <v>50000</v>
      </c>
      <c r="M22" s="149">
        <f t="shared" si="5"/>
        <v>50000</v>
      </c>
      <c r="N22" s="1"/>
    </row>
    <row r="23" spans="1:15" ht="15.75">
      <c r="A23" s="284"/>
      <c r="B23" s="54" t="s">
        <v>28</v>
      </c>
      <c r="C23" s="280"/>
      <c r="D23" s="183">
        <f>H23+I23+J23+K23+L23+M23+E23+F23+G23</f>
        <v>37539.605048900004</v>
      </c>
      <c r="E23" s="146">
        <f>E26+E30+E34</f>
        <v>1339.8931299999999</v>
      </c>
      <c r="F23" s="146">
        <f>F26+F30+F34</f>
        <v>1531.6933900000001</v>
      </c>
      <c r="G23" s="146">
        <f>G26+G30+G37</f>
        <v>5198.2731289000003</v>
      </c>
      <c r="H23" s="146">
        <f>H26+H30+H34+H40</f>
        <v>5254.0454</v>
      </c>
      <c r="I23" s="146">
        <f t="shared" si="5"/>
        <v>4759.7</v>
      </c>
      <c r="J23" s="146">
        <f t="shared" si="5"/>
        <v>4864</v>
      </c>
      <c r="K23" s="146">
        <f t="shared" si="5"/>
        <v>4864</v>
      </c>
      <c r="L23" s="146">
        <f t="shared" si="5"/>
        <v>4864</v>
      </c>
      <c r="M23" s="146">
        <f t="shared" si="5"/>
        <v>4864</v>
      </c>
      <c r="N23" s="1"/>
      <c r="O23" s="49"/>
    </row>
    <row r="24" spans="1:15" ht="31.5">
      <c r="A24" s="289" t="s">
        <v>25</v>
      </c>
      <c r="B24" s="139" t="s">
        <v>58</v>
      </c>
      <c r="C24" s="280"/>
      <c r="D24" s="181">
        <f t="shared" ref="D24:J24" si="6">D25+D26</f>
        <v>368586.57286999997</v>
      </c>
      <c r="E24" s="217">
        <f t="shared" si="6"/>
        <v>34979.703399999999</v>
      </c>
      <c r="F24" s="217">
        <f t="shared" si="6"/>
        <v>34721.526060000004</v>
      </c>
      <c r="G24" s="217">
        <f t="shared" si="6"/>
        <v>48194.237929999996</v>
      </c>
      <c r="H24" s="208">
        <f>H25+H26</f>
        <v>52295.460070000001</v>
      </c>
      <c r="I24" s="181">
        <f t="shared" si="6"/>
        <v>37343.685850000002</v>
      </c>
      <c r="J24" s="193">
        <f t="shared" si="6"/>
        <v>40262.989889999997</v>
      </c>
      <c r="K24" s="221">
        <f>K25+K26</f>
        <v>40262.989889999997</v>
      </c>
      <c r="L24" s="221">
        <f>L25+L26</f>
        <v>40262.989889999997</v>
      </c>
      <c r="M24" s="221">
        <f>M25+M26</f>
        <v>40262.989889999997</v>
      </c>
      <c r="N24" s="1"/>
      <c r="O24" s="39"/>
    </row>
    <row r="25" spans="1:15" ht="31.5">
      <c r="A25" s="290"/>
      <c r="B25" s="53" t="s">
        <v>27</v>
      </c>
      <c r="C25" s="280"/>
      <c r="D25" s="149">
        <f>H25+I25+J25+K25+L25+M25+E25+F25+G25</f>
        <v>349302.92947999999</v>
      </c>
      <c r="E25" s="149">
        <v>34000</v>
      </c>
      <c r="F25" s="149">
        <v>34327.314030000001</v>
      </c>
      <c r="G25" s="149">
        <f>41303.05504+4000+1079-76.48906+1350.05611</f>
        <v>47655.622089999997</v>
      </c>
      <c r="H25" s="186">
        <f>49396.48236-76.489</f>
        <v>49319.99336</v>
      </c>
      <c r="I25" s="149">
        <v>36000</v>
      </c>
      <c r="J25" s="149">
        <v>37000</v>
      </c>
      <c r="K25" s="149">
        <v>37000</v>
      </c>
      <c r="L25" s="149">
        <v>37000</v>
      </c>
      <c r="M25" s="149">
        <v>37000</v>
      </c>
      <c r="N25" s="1"/>
      <c r="O25" s="49"/>
    </row>
    <row r="26" spans="1:15" ht="15.75">
      <c r="A26" s="291"/>
      <c r="B26" s="54" t="s">
        <v>28</v>
      </c>
      <c r="C26" s="280"/>
      <c r="D26" s="183">
        <f>H26+I26+J26+K26+L26+M26+E26+F26+G26</f>
        <v>19283.643389999997</v>
      </c>
      <c r="E26" s="146">
        <v>979.70339999999999</v>
      </c>
      <c r="F26" s="146">
        <v>394.21203000000003</v>
      </c>
      <c r="G26" s="146">
        <f>417.20258+40.40404+10.91247-0.77255+21.48702+35.74535+13.63693</f>
        <v>538.61584000000005</v>
      </c>
      <c r="H26" s="146">
        <f>2976.23932-0.77261</f>
        <v>2975.4667100000001</v>
      </c>
      <c r="I26" s="146">
        <v>1343.6858500000001</v>
      </c>
      <c r="J26" s="146">
        <v>3262.9898899999998</v>
      </c>
      <c r="K26" s="146">
        <v>3262.9898899999998</v>
      </c>
      <c r="L26" s="146">
        <v>3262.9898899999998</v>
      </c>
      <c r="M26" s="146">
        <v>3262.9898899999998</v>
      </c>
      <c r="N26" s="1"/>
      <c r="O26" s="39"/>
    </row>
    <row r="27" spans="1:15" ht="15.75" customHeight="1">
      <c r="A27" s="296" t="s">
        <v>31</v>
      </c>
      <c r="B27" s="297" t="s">
        <v>43</v>
      </c>
      <c r="C27" s="280"/>
      <c r="D27" s="272">
        <f>H27+I27+J27+K27+L27+M27+E27+F27+G27</f>
        <v>54029.004160000004</v>
      </c>
      <c r="E27" s="272">
        <f>E29+E30</f>
        <v>299.59316000000001</v>
      </c>
      <c r="F27" s="272">
        <f>F29+F30</f>
        <v>5118.36733</v>
      </c>
      <c r="G27" s="272">
        <f>G30+G29</f>
        <v>9221.7532499999998</v>
      </c>
      <c r="H27" s="272">
        <f>H29+H30</f>
        <v>8114.6904200000008</v>
      </c>
      <c r="I27" s="272">
        <f>I29+I30</f>
        <v>13274.6</v>
      </c>
      <c r="J27" s="272">
        <f>J30+J29</f>
        <v>4500</v>
      </c>
      <c r="K27" s="272">
        <f>K30+K29</f>
        <v>4500</v>
      </c>
      <c r="L27" s="272">
        <f>L30+L29</f>
        <v>4500</v>
      </c>
      <c r="M27" s="272">
        <f>M30+M29</f>
        <v>4500</v>
      </c>
      <c r="N27" s="1"/>
      <c r="O27" s="89"/>
    </row>
    <row r="28" spans="1:15" ht="39" customHeight="1">
      <c r="A28" s="290"/>
      <c r="B28" s="298"/>
      <c r="C28" s="280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1"/>
      <c r="O28" s="89"/>
    </row>
    <row r="29" spans="1:15" ht="31.5">
      <c r="A29" s="290"/>
      <c r="B29" s="53" t="s">
        <v>27</v>
      </c>
      <c r="C29" s="280"/>
      <c r="D29" s="174">
        <f>H29+I29+J29+K29+L29+M29+E29+F29+G29</f>
        <v>36562.298540000003</v>
      </c>
      <c r="E29" s="174">
        <v>0</v>
      </c>
      <c r="F29" s="174">
        <v>4027.8039699999999</v>
      </c>
      <c r="G29" s="174">
        <v>4649.9438899999996</v>
      </c>
      <c r="H29" s="174">
        <v>5884.5506800000003</v>
      </c>
      <c r="I29" s="174">
        <v>10000</v>
      </c>
      <c r="J29" s="174">
        <v>3000</v>
      </c>
      <c r="K29" s="174">
        <v>3000</v>
      </c>
      <c r="L29" s="174">
        <v>3000</v>
      </c>
      <c r="M29" s="174">
        <v>3000</v>
      </c>
      <c r="N29" s="1"/>
      <c r="O29" s="89"/>
    </row>
    <row r="30" spans="1:15" ht="15.75">
      <c r="A30" s="291"/>
      <c r="B30" s="54" t="s">
        <v>28</v>
      </c>
      <c r="C30" s="280"/>
      <c r="D30" s="183">
        <f>H30+I30+J30+K30+L30+M30+E30+F30+G30</f>
        <v>17466.705620000001</v>
      </c>
      <c r="E30" s="146">
        <v>299.59316000000001</v>
      </c>
      <c r="F30" s="146">
        <v>1090.5633600000001</v>
      </c>
      <c r="G30" s="146">
        <v>4571.8093600000002</v>
      </c>
      <c r="H30" s="146">
        <v>2230.1397400000001</v>
      </c>
      <c r="I30" s="146">
        <v>3274.6</v>
      </c>
      <c r="J30" s="146">
        <v>1500</v>
      </c>
      <c r="K30" s="146">
        <v>1500</v>
      </c>
      <c r="L30" s="146">
        <v>1500</v>
      </c>
      <c r="M30" s="146">
        <v>1500</v>
      </c>
      <c r="N30" s="1"/>
      <c r="O30" s="89"/>
    </row>
    <row r="31" spans="1:15" ht="15.75" customHeight="1">
      <c r="A31" s="293" t="s">
        <v>32</v>
      </c>
      <c r="B31" s="294" t="s">
        <v>111</v>
      </c>
      <c r="C31" s="279" t="s">
        <v>79</v>
      </c>
      <c r="D31" s="268">
        <f t="shared" ref="D31:M31" si="7">D33+D34</f>
        <v>78849.277349999989</v>
      </c>
      <c r="E31" s="268">
        <f>E33+E34</f>
        <v>6060.5965699999997</v>
      </c>
      <c r="F31" s="268">
        <f>F33+F34</f>
        <v>4691.7999999999993</v>
      </c>
      <c r="G31" s="269">
        <v>8784.7928900000006</v>
      </c>
      <c r="H31" s="271">
        <f t="shared" si="7"/>
        <v>4766.6332999999995</v>
      </c>
      <c r="I31" s="268">
        <f t="shared" si="7"/>
        <v>14141.414150000001</v>
      </c>
      <c r="J31" s="269">
        <f t="shared" si="7"/>
        <v>10101.010109999999</v>
      </c>
      <c r="K31" s="269">
        <f t="shared" si="7"/>
        <v>10101.010109999999</v>
      </c>
      <c r="L31" s="269">
        <f t="shared" si="7"/>
        <v>10101.010109999999</v>
      </c>
      <c r="M31" s="269">
        <f t="shared" si="7"/>
        <v>10101.010109999999</v>
      </c>
      <c r="N31" s="1"/>
    </row>
    <row r="32" spans="1:15" ht="108.75" customHeight="1">
      <c r="A32" s="293"/>
      <c r="B32" s="295"/>
      <c r="C32" s="280"/>
      <c r="D32" s="268"/>
      <c r="E32" s="268"/>
      <c r="F32" s="268"/>
      <c r="G32" s="270"/>
      <c r="H32" s="271"/>
      <c r="I32" s="268"/>
      <c r="J32" s="270"/>
      <c r="K32" s="270"/>
      <c r="L32" s="270"/>
      <c r="M32" s="270"/>
      <c r="N32" s="1"/>
      <c r="O32" s="49"/>
    </row>
    <row r="33" spans="1:15" ht="31.5">
      <c r="A33" s="293"/>
      <c r="B33" s="53" t="s">
        <v>27</v>
      </c>
      <c r="C33" s="280"/>
      <c r="D33" s="150">
        <f>H33+I33+J33+K33+L33+M33+E33+F33+G33</f>
        <v>78060.793919999996</v>
      </c>
      <c r="E33" s="150">
        <v>6000</v>
      </c>
      <c r="F33" s="150">
        <v>4644.8819999999996</v>
      </c>
      <c r="G33" s="150">
        <v>8696.9449600000007</v>
      </c>
      <c r="H33" s="150">
        <v>4718.9669599999997</v>
      </c>
      <c r="I33" s="150">
        <v>14000</v>
      </c>
      <c r="J33" s="150">
        <v>10000</v>
      </c>
      <c r="K33" s="150">
        <v>10000</v>
      </c>
      <c r="L33" s="150">
        <v>10000</v>
      </c>
      <c r="M33" s="150">
        <v>10000</v>
      </c>
      <c r="N33" s="1"/>
      <c r="O33" s="49"/>
    </row>
    <row r="34" spans="1:15" ht="15.75">
      <c r="A34" s="293"/>
      <c r="B34" s="54" t="s">
        <v>28</v>
      </c>
      <c r="C34" s="280"/>
      <c r="D34" s="146">
        <f>H34+I34+J34+K34+L34+M34+E34+F34+G34</f>
        <v>788.48343000000011</v>
      </c>
      <c r="E34" s="227">
        <v>60.59657</v>
      </c>
      <c r="F34" s="146">
        <v>46.917999999999999</v>
      </c>
      <c r="G34" s="146">
        <v>87.847930000000005</v>
      </c>
      <c r="H34" s="146">
        <v>47.666339999999998</v>
      </c>
      <c r="I34" s="146">
        <v>141.41415000000001</v>
      </c>
      <c r="J34" s="146">
        <v>101.01011</v>
      </c>
      <c r="K34" s="146">
        <v>101.01011</v>
      </c>
      <c r="L34" s="146">
        <v>101.01011</v>
      </c>
      <c r="M34" s="146">
        <v>101.01011</v>
      </c>
      <c r="N34" s="1"/>
      <c r="O34" s="49"/>
    </row>
    <row r="35" spans="1:15" ht="46.5" hidden="1" customHeight="1">
      <c r="A35" s="194" t="s">
        <v>129</v>
      </c>
      <c r="B35" s="141" t="s">
        <v>112</v>
      </c>
      <c r="C35" s="137"/>
      <c r="D35" s="182"/>
      <c r="E35" s="227"/>
      <c r="F35" s="146"/>
      <c r="G35" s="218">
        <v>8784.7928900000006</v>
      </c>
      <c r="H35" s="145"/>
      <c r="I35" s="146"/>
      <c r="J35" s="195"/>
      <c r="K35" s="145"/>
      <c r="L35" s="145"/>
      <c r="M35" s="145"/>
      <c r="N35" s="1"/>
      <c r="O35" s="49"/>
    </row>
    <row r="36" spans="1:15" ht="31.5" hidden="1">
      <c r="A36" s="140"/>
      <c r="B36" s="53" t="s">
        <v>27</v>
      </c>
      <c r="C36" s="137"/>
      <c r="D36" s="184">
        <f>H36+I36+J36+K36+L36+M36</f>
        <v>0</v>
      </c>
      <c r="E36" s="227"/>
      <c r="F36" s="146"/>
      <c r="G36" s="151">
        <f>G35-G37</f>
        <v>8696.9449611</v>
      </c>
      <c r="H36" s="145"/>
      <c r="I36" s="146"/>
      <c r="J36" s="151">
        <f>J35-J37</f>
        <v>0</v>
      </c>
      <c r="K36" s="145"/>
      <c r="L36" s="145"/>
      <c r="M36" s="145"/>
      <c r="N36" s="1"/>
      <c r="O36" s="49"/>
    </row>
    <row r="37" spans="1:15" ht="15.75" hidden="1">
      <c r="A37" s="140"/>
      <c r="B37" s="54" t="s">
        <v>28</v>
      </c>
      <c r="C37" s="137"/>
      <c r="D37" s="146">
        <f>H37+I37+J37+K37+L37+M37</f>
        <v>0</v>
      </c>
      <c r="E37" s="227"/>
      <c r="F37" s="146"/>
      <c r="G37" s="146">
        <f>G35*0.01</f>
        <v>87.847928900000014</v>
      </c>
      <c r="H37" s="145"/>
      <c r="I37" s="146"/>
      <c r="J37" s="146">
        <f>J35*0.01</f>
        <v>0</v>
      </c>
      <c r="K37" s="145"/>
      <c r="L37" s="145"/>
      <c r="M37" s="145"/>
      <c r="N37" s="1"/>
      <c r="O37" s="49"/>
    </row>
    <row r="38" spans="1:15" ht="15.75">
      <c r="A38" s="196" t="s">
        <v>131</v>
      </c>
      <c r="B38" s="38" t="s">
        <v>130</v>
      </c>
      <c r="C38" s="37"/>
      <c r="D38" s="188">
        <f>H38+I38+J38+K38+L38+M38</f>
        <v>77.261610000000005</v>
      </c>
      <c r="E38" s="188"/>
      <c r="F38" s="188"/>
      <c r="G38" s="188"/>
      <c r="H38" s="190">
        <f>H39+H40</f>
        <v>77.261610000000005</v>
      </c>
      <c r="I38" s="188"/>
      <c r="J38" s="188"/>
      <c r="K38" s="190"/>
      <c r="L38" s="188"/>
      <c r="M38" s="188"/>
      <c r="N38" s="1"/>
      <c r="O38" s="49"/>
    </row>
    <row r="39" spans="1:15" ht="31.5">
      <c r="A39" s="36"/>
      <c r="B39" s="53" t="s">
        <v>27</v>
      </c>
      <c r="C39" s="37"/>
      <c r="D39" s="198">
        <f>H39+I39+J39+K39+L39+M39</f>
        <v>76.489000000000004</v>
      </c>
      <c r="E39" s="188"/>
      <c r="F39" s="188"/>
      <c r="G39" s="188"/>
      <c r="H39" s="191">
        <v>76.489000000000004</v>
      </c>
      <c r="I39" s="188"/>
      <c r="J39" s="188"/>
      <c r="K39" s="191"/>
      <c r="L39" s="188"/>
      <c r="M39" s="188"/>
      <c r="N39" s="192"/>
      <c r="O39" s="49"/>
    </row>
    <row r="40" spans="1:15" ht="15.75">
      <c r="A40" s="36"/>
      <c r="B40" s="54" t="s">
        <v>28</v>
      </c>
      <c r="C40" s="37"/>
      <c r="D40" s="197">
        <f>H40+I40+J40+K40+L40+M40</f>
        <v>0.77261000000000002</v>
      </c>
      <c r="E40" s="188"/>
      <c r="F40" s="188"/>
      <c r="G40" s="188"/>
      <c r="H40" s="185">
        <v>0.77261000000000002</v>
      </c>
      <c r="I40" s="188"/>
      <c r="J40" s="188"/>
      <c r="K40" s="185"/>
      <c r="L40" s="188"/>
      <c r="M40" s="188"/>
      <c r="N40" s="1"/>
      <c r="O40" s="49"/>
    </row>
    <row r="41" spans="1:15" ht="15.75" customHeight="1">
      <c r="A41" s="299" t="s">
        <v>26</v>
      </c>
      <c r="B41" s="299"/>
      <c r="C41" s="299"/>
      <c r="D41" s="148">
        <f t="shared" ref="D41:M41" si="8">D20</f>
        <v>501542.11599000002</v>
      </c>
      <c r="E41" s="148">
        <f t="shared" si="8"/>
        <v>41339.893129999997</v>
      </c>
      <c r="F41" s="148">
        <f t="shared" si="8"/>
        <v>44531.69339</v>
      </c>
      <c r="G41" s="148">
        <f t="shared" si="8"/>
        <v>66200.784069999994</v>
      </c>
      <c r="H41" s="148">
        <f>H20</f>
        <v>65254.045400000003</v>
      </c>
      <c r="I41" s="148">
        <f t="shared" si="8"/>
        <v>64759.7</v>
      </c>
      <c r="J41" s="148">
        <f t="shared" si="8"/>
        <v>54864</v>
      </c>
      <c r="K41" s="148">
        <f t="shared" si="8"/>
        <v>54864</v>
      </c>
      <c r="L41" s="148">
        <f t="shared" si="8"/>
        <v>54864</v>
      </c>
      <c r="M41" s="148">
        <f t="shared" si="8"/>
        <v>54864</v>
      </c>
      <c r="N41" s="1"/>
      <c r="O41" s="65"/>
    </row>
    <row r="42" spans="1:15" ht="31.5">
      <c r="A42" s="36"/>
      <c r="B42" s="170" t="s">
        <v>33</v>
      </c>
      <c r="C42" s="171"/>
      <c r="D42" s="187">
        <f>H42+I42+J42+K42+L42+M42+F42+G42+E42</f>
        <v>464002.51094110002</v>
      </c>
      <c r="E42" s="187">
        <f>E29+E33+E25</f>
        <v>40000</v>
      </c>
      <c r="F42" s="187">
        <v>43000</v>
      </c>
      <c r="G42" s="187">
        <f t="shared" ref="G42:I43" si="9">G22</f>
        <v>61002.510941100001</v>
      </c>
      <c r="H42" s="187">
        <f t="shared" si="9"/>
        <v>60000</v>
      </c>
      <c r="I42" s="187">
        <f t="shared" si="9"/>
        <v>60000</v>
      </c>
      <c r="J42" s="187">
        <f t="shared" ref="J42:M43" si="10">J22</f>
        <v>50000</v>
      </c>
      <c r="K42" s="187">
        <f t="shared" si="10"/>
        <v>50000</v>
      </c>
      <c r="L42" s="187">
        <f t="shared" si="10"/>
        <v>50000</v>
      </c>
      <c r="M42" s="187">
        <f t="shared" si="10"/>
        <v>50000</v>
      </c>
      <c r="N42" s="1"/>
      <c r="O42" s="49"/>
    </row>
    <row r="43" spans="1:15" ht="15.75">
      <c r="A43" s="36"/>
      <c r="B43" s="172" t="s">
        <v>128</v>
      </c>
      <c r="C43" s="173"/>
      <c r="D43" s="185">
        <f>H43+I43+J43+K43+L43+M43+E43+G43+F43</f>
        <v>37539.605048900004</v>
      </c>
      <c r="E43" s="185">
        <f>E23</f>
        <v>1339.8931299999999</v>
      </c>
      <c r="F43" s="185">
        <f>F23</f>
        <v>1531.6933900000001</v>
      </c>
      <c r="G43" s="185">
        <f t="shared" si="9"/>
        <v>5198.2731289000003</v>
      </c>
      <c r="H43" s="185">
        <f t="shared" si="9"/>
        <v>5254.0454</v>
      </c>
      <c r="I43" s="185">
        <f t="shared" si="9"/>
        <v>4759.7</v>
      </c>
      <c r="J43" s="185">
        <f t="shared" si="10"/>
        <v>4864</v>
      </c>
      <c r="K43" s="185">
        <f t="shared" si="10"/>
        <v>4864</v>
      </c>
      <c r="L43" s="185">
        <f t="shared" si="10"/>
        <v>4864</v>
      </c>
      <c r="M43" s="185">
        <f t="shared" si="10"/>
        <v>4864</v>
      </c>
      <c r="N43" s="1"/>
      <c r="O43" s="49"/>
    </row>
    <row r="44" spans="1:15" ht="47.25">
      <c r="A44" s="36"/>
      <c r="B44" s="38" t="s">
        <v>34</v>
      </c>
      <c r="C44" s="37"/>
      <c r="D44" s="188">
        <v>743.39229999999998</v>
      </c>
      <c r="E44" s="188">
        <v>743.39229999999998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"/>
      <c r="O44" s="49"/>
    </row>
    <row r="45" spans="1:15" ht="14.25" customHeight="1">
      <c r="A45" s="292" t="s">
        <v>29</v>
      </c>
      <c r="B45" s="292"/>
      <c r="C45" s="64"/>
      <c r="D45" s="189">
        <f>H45+I45+J45+K45+L45+M45+E45+F45+G45</f>
        <v>1034945.34424</v>
      </c>
      <c r="E45" s="189">
        <f>E41+E18+E44</f>
        <v>101210.34984000001</v>
      </c>
      <c r="F45" s="189">
        <f>F41+F18</f>
        <v>106839.80353999999</v>
      </c>
      <c r="G45" s="189">
        <f>G41+G18</f>
        <v>140197.29595</v>
      </c>
      <c r="H45" s="189">
        <f>H11+H41+H44</f>
        <v>146456.69491000002</v>
      </c>
      <c r="I45" s="189">
        <f>I41+I18</f>
        <v>115964.8</v>
      </c>
      <c r="J45" s="189">
        <f>J41+J11</f>
        <v>106069.1</v>
      </c>
      <c r="K45" s="189">
        <f>K41+K11</f>
        <v>106069.1</v>
      </c>
      <c r="L45" s="189">
        <f>L41+L11</f>
        <v>106069.1</v>
      </c>
      <c r="M45" s="189">
        <f>M41+M11</f>
        <v>106069.1</v>
      </c>
      <c r="N45" s="1"/>
      <c r="O45" s="49"/>
    </row>
    <row r="47" spans="1:15">
      <c r="D47" s="49"/>
      <c r="E47" s="49"/>
      <c r="F47" s="49"/>
      <c r="G47" s="49"/>
      <c r="J47" s="49"/>
      <c r="K47" s="49"/>
    </row>
    <row r="49" spans="4:10">
      <c r="I49" s="49"/>
      <c r="J49" s="49"/>
    </row>
    <row r="50" spans="4:10">
      <c r="D50" s="49"/>
      <c r="E50" s="49"/>
      <c r="F50" s="49"/>
      <c r="G50" s="49"/>
    </row>
  </sheetData>
  <mergeCells count="55">
    <mergeCell ref="A45:B45"/>
    <mergeCell ref="M27:M28"/>
    <mergeCell ref="A31:A34"/>
    <mergeCell ref="B31:B32"/>
    <mergeCell ref="C31:C34"/>
    <mergeCell ref="D31:D32"/>
    <mergeCell ref="H31:H32"/>
    <mergeCell ref="I31:I32"/>
    <mergeCell ref="J31:J32"/>
    <mergeCell ref="K31:K32"/>
    <mergeCell ref="L31:L32"/>
    <mergeCell ref="A27:A30"/>
    <mergeCell ref="B27:B28"/>
    <mergeCell ref="D27:D28"/>
    <mergeCell ref="H27:H28"/>
    <mergeCell ref="A41:C41"/>
    <mergeCell ref="A18:C18"/>
    <mergeCell ref="A20:A23"/>
    <mergeCell ref="B20:B21"/>
    <mergeCell ref="D20:D21"/>
    <mergeCell ref="H20:H21"/>
    <mergeCell ref="D19:M19"/>
    <mergeCell ref="C19:C30"/>
    <mergeCell ref="I20:I21"/>
    <mergeCell ref="J20:J21"/>
    <mergeCell ref="A24:A26"/>
    <mergeCell ref="I27:I28"/>
    <mergeCell ref="J27:J28"/>
    <mergeCell ref="K27:K28"/>
    <mergeCell ref="L27:L28"/>
    <mergeCell ref="A11:A13"/>
    <mergeCell ref="A14:A16"/>
    <mergeCell ref="J2:M2"/>
    <mergeCell ref="A4:N4"/>
    <mergeCell ref="A6:A7"/>
    <mergeCell ref="B6:B7"/>
    <mergeCell ref="C6:C7"/>
    <mergeCell ref="D6:M6"/>
    <mergeCell ref="C9:C17"/>
    <mergeCell ref="D9:M9"/>
    <mergeCell ref="D10:M10"/>
    <mergeCell ref="E31:E32"/>
    <mergeCell ref="F31:F32"/>
    <mergeCell ref="G31:G32"/>
    <mergeCell ref="J3:M3"/>
    <mergeCell ref="E20:E21"/>
    <mergeCell ref="F20:F21"/>
    <mergeCell ref="G20:G21"/>
    <mergeCell ref="E27:E28"/>
    <mergeCell ref="F27:F28"/>
    <mergeCell ref="G27:G28"/>
    <mergeCell ref="K20:K21"/>
    <mergeCell ref="L20:L21"/>
    <mergeCell ref="M20:M21"/>
    <mergeCell ref="M31:M32"/>
  </mergeCells>
  <pageMargins left="0.98425196850393704" right="0.59055118110236227" top="0.98425196850393704" bottom="0.78740157480314965" header="0.31496062992125984" footer="0.31496062992125984"/>
  <pageSetup paperSize="9" scale="6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32"/>
  <sheetViews>
    <sheetView topLeftCell="A21" zoomScale="72" zoomScaleNormal="72" workbookViewId="0">
      <selection activeCell="J20" sqref="J20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9.42578125" customWidth="1"/>
    <col min="5" max="5" width="13.7109375" customWidth="1"/>
    <col min="6" max="6" width="11.42578125" customWidth="1"/>
    <col min="7" max="7" width="13.85546875" customWidth="1"/>
    <col min="9" max="9" width="13.85546875" bestFit="1" customWidth="1"/>
    <col min="10" max="10" width="17.42578125" customWidth="1"/>
  </cols>
  <sheetData>
    <row r="1" spans="1:8">
      <c r="D1" s="44"/>
      <c r="E1" s="44"/>
      <c r="F1" s="44"/>
      <c r="G1" s="44"/>
      <c r="H1" s="83"/>
    </row>
    <row r="2" spans="1:8">
      <c r="D2" s="44"/>
      <c r="E2" s="44"/>
      <c r="F2" s="44"/>
      <c r="G2" s="44"/>
      <c r="H2" s="83"/>
    </row>
    <row r="3" spans="1:8" ht="12.75" hidden="1" customHeight="1">
      <c r="B3" s="44"/>
      <c r="C3" s="44"/>
      <c r="D3" s="44"/>
      <c r="E3" s="44" t="s">
        <v>38</v>
      </c>
      <c r="F3" s="44"/>
      <c r="G3" s="44"/>
      <c r="H3" s="83"/>
    </row>
    <row r="4" spans="1:8" ht="12.75" hidden="1" customHeight="1">
      <c r="B4" s="44"/>
      <c r="C4" s="44"/>
      <c r="D4" s="44" t="s">
        <v>14</v>
      </c>
      <c r="E4" s="44"/>
      <c r="F4" s="44"/>
      <c r="G4" s="44"/>
      <c r="H4" s="83"/>
    </row>
    <row r="5" spans="1:8" ht="12" hidden="1" customHeight="1">
      <c r="B5" s="44"/>
      <c r="C5" s="44"/>
      <c r="D5" s="44" t="s">
        <v>13</v>
      </c>
      <c r="E5" s="44"/>
      <c r="F5" s="44"/>
      <c r="G5" s="44"/>
      <c r="H5" s="83"/>
    </row>
    <row r="6" spans="1:8" ht="15.75">
      <c r="D6" s="231" t="s">
        <v>200</v>
      </c>
      <c r="E6" s="231"/>
      <c r="F6" s="230"/>
      <c r="G6" s="230"/>
      <c r="H6" s="83"/>
    </row>
    <row r="7" spans="1:8" ht="15.75">
      <c r="D7" s="231" t="s">
        <v>6</v>
      </c>
      <c r="E7" s="231"/>
      <c r="F7" s="231"/>
      <c r="G7" s="231"/>
      <c r="H7" s="83"/>
    </row>
    <row r="8" spans="1:8" ht="15.75">
      <c r="D8" s="231" t="s">
        <v>7</v>
      </c>
      <c r="E8" s="231"/>
      <c r="F8" s="231"/>
      <c r="G8" s="231"/>
      <c r="H8" s="83"/>
    </row>
    <row r="9" spans="1:8" ht="15.75">
      <c r="D9" s="231" t="s">
        <v>80</v>
      </c>
      <c r="E9" s="231"/>
      <c r="F9" s="231"/>
      <c r="G9" s="231"/>
      <c r="H9" s="83"/>
    </row>
    <row r="10" spans="1:8" ht="30" customHeight="1">
      <c r="D10" s="238" t="s">
        <v>97</v>
      </c>
      <c r="E10" s="238"/>
      <c r="F10" s="238"/>
      <c r="G10" s="238"/>
      <c r="H10" s="83"/>
    </row>
    <row r="11" spans="1:8">
      <c r="D11" s="228"/>
      <c r="E11" s="228"/>
      <c r="F11" s="228"/>
      <c r="G11" s="228"/>
      <c r="H11" s="83"/>
    </row>
    <row r="12" spans="1:8">
      <c r="H12" s="83"/>
    </row>
    <row r="13" spans="1:8" ht="15.75">
      <c r="A13" s="234" t="s">
        <v>1</v>
      </c>
      <c r="B13" s="234"/>
      <c r="C13" s="234"/>
      <c r="D13" s="234"/>
      <c r="E13" s="234"/>
      <c r="F13" s="234"/>
      <c r="G13" s="234"/>
      <c r="H13" s="83"/>
    </row>
    <row r="14" spans="1:8" ht="15.75">
      <c r="A14" s="234" t="s">
        <v>45</v>
      </c>
      <c r="B14" s="234"/>
      <c r="C14" s="234"/>
      <c r="D14" s="234"/>
      <c r="E14" s="234"/>
      <c r="F14" s="234"/>
      <c r="G14" s="234"/>
      <c r="H14" s="83"/>
    </row>
    <row r="15" spans="1:8">
      <c r="H15" s="83"/>
    </row>
    <row r="16" spans="1:8">
      <c r="A16" s="235" t="s">
        <v>0</v>
      </c>
      <c r="B16" s="241" t="s">
        <v>2</v>
      </c>
      <c r="C16" s="229"/>
      <c r="D16" s="241" t="s">
        <v>9</v>
      </c>
      <c r="E16" s="241" t="s">
        <v>3</v>
      </c>
      <c r="F16" s="241"/>
      <c r="G16" s="241" t="s">
        <v>8</v>
      </c>
      <c r="H16" s="83"/>
    </row>
    <row r="17" spans="1:9" ht="76.5" customHeight="1">
      <c r="A17" s="235"/>
      <c r="B17" s="241"/>
      <c r="C17" s="229" t="s">
        <v>12</v>
      </c>
      <c r="D17" s="241"/>
      <c r="E17" s="229" t="s">
        <v>4</v>
      </c>
      <c r="F17" s="229" t="s">
        <v>5</v>
      </c>
      <c r="G17" s="241"/>
      <c r="H17" s="83"/>
    </row>
    <row r="18" spans="1:9" s="28" customFormat="1" ht="15">
      <c r="A18" s="25">
        <v>1</v>
      </c>
      <c r="B18" s="224">
        <v>2</v>
      </c>
      <c r="C18" s="224">
        <v>3</v>
      </c>
      <c r="D18" s="224">
        <v>4</v>
      </c>
      <c r="E18" s="224">
        <v>5</v>
      </c>
      <c r="F18" s="224">
        <v>6</v>
      </c>
      <c r="G18" s="224">
        <v>7</v>
      </c>
      <c r="H18" s="157"/>
      <c r="I18" s="92"/>
    </row>
    <row r="19" spans="1:9" s="28" customFormat="1" ht="141.75">
      <c r="A19" s="25">
        <v>1</v>
      </c>
      <c r="B19" s="38" t="s">
        <v>192</v>
      </c>
      <c r="C19" s="179">
        <v>450</v>
      </c>
      <c r="D19" s="25">
        <v>6250</v>
      </c>
      <c r="E19" s="47">
        <f t="shared" ref="E19:E24" si="0">G19-F19</f>
        <v>7580.4548199999999</v>
      </c>
      <c r="F19" s="47">
        <v>76.570260000000005</v>
      </c>
      <c r="G19" s="47">
        <v>7657.0250800000003</v>
      </c>
      <c r="H19" s="93"/>
      <c r="I19" s="92"/>
    </row>
    <row r="20" spans="1:9" s="28" customFormat="1" ht="126">
      <c r="A20" s="25">
        <v>2</v>
      </c>
      <c r="B20" s="38" t="s">
        <v>191</v>
      </c>
      <c r="C20" s="206">
        <v>386</v>
      </c>
      <c r="D20" s="25">
        <v>1930</v>
      </c>
      <c r="E20" s="47">
        <f t="shared" si="0"/>
        <v>4527.5937300000005</v>
      </c>
      <c r="F20" s="47">
        <v>45.733269999999997</v>
      </c>
      <c r="G20" s="47">
        <v>4573.3270000000002</v>
      </c>
      <c r="H20" s="93"/>
      <c r="I20" s="92"/>
    </row>
    <row r="21" spans="1:9" s="28" customFormat="1" ht="157.5">
      <c r="A21" s="25">
        <v>3</v>
      </c>
      <c r="B21" s="38" t="s">
        <v>193</v>
      </c>
      <c r="C21" s="180">
        <v>900</v>
      </c>
      <c r="D21" s="25">
        <v>9750</v>
      </c>
      <c r="E21" s="47">
        <v>15000</v>
      </c>
      <c r="F21" s="47">
        <f>G21*0.01</f>
        <v>151.51515151515153</v>
      </c>
      <c r="G21" s="47">
        <f>E21*100/99</f>
        <v>15151.515151515152</v>
      </c>
      <c r="H21" s="93"/>
      <c r="I21" s="92"/>
    </row>
    <row r="22" spans="1:9" s="28" customFormat="1" ht="157.5">
      <c r="A22" s="25">
        <v>4</v>
      </c>
      <c r="B22" s="38" t="s">
        <v>138</v>
      </c>
      <c r="C22" s="179">
        <v>488</v>
      </c>
      <c r="D22" s="25">
        <v>4918</v>
      </c>
      <c r="E22" s="47">
        <f t="shared" si="0"/>
        <v>6755.5035900000003</v>
      </c>
      <c r="F22" s="47">
        <v>68.237409999999997</v>
      </c>
      <c r="G22" s="47">
        <v>6823.741</v>
      </c>
      <c r="H22" s="93"/>
      <c r="I22" s="92"/>
    </row>
    <row r="23" spans="1:9" s="28" customFormat="1" ht="157.5">
      <c r="A23" s="25">
        <v>5</v>
      </c>
      <c r="B23" s="38" t="s">
        <v>139</v>
      </c>
      <c r="C23" s="179">
        <v>466</v>
      </c>
      <c r="D23" s="25">
        <v>5710</v>
      </c>
      <c r="E23" s="47">
        <v>6848.61139</v>
      </c>
      <c r="F23" s="47">
        <f>G23-E23</f>
        <v>69.177892828282893</v>
      </c>
      <c r="G23" s="47">
        <f>E23*100/99</f>
        <v>6917.7892828282829</v>
      </c>
      <c r="H23" s="93"/>
      <c r="I23" s="92">
        <f>50000-E26</f>
        <v>0</v>
      </c>
    </row>
    <row r="24" spans="1:9" s="28" customFormat="1" ht="157.5">
      <c r="A24" s="25">
        <v>6</v>
      </c>
      <c r="B24" s="38" t="s">
        <v>140</v>
      </c>
      <c r="C24" s="179">
        <v>248</v>
      </c>
      <c r="D24" s="25">
        <v>5061</v>
      </c>
      <c r="E24" s="47">
        <f t="shared" si="0"/>
        <v>6812.8364700000002</v>
      </c>
      <c r="F24" s="47">
        <v>68.81653</v>
      </c>
      <c r="G24" s="47">
        <v>6881.6530000000002</v>
      </c>
      <c r="H24" s="93"/>
      <c r="I24" s="92"/>
    </row>
    <row r="25" spans="1:9" s="28" customFormat="1" ht="31.5">
      <c r="A25" s="25">
        <v>7</v>
      </c>
      <c r="B25" s="38" t="s">
        <v>267</v>
      </c>
      <c r="C25" s="179"/>
      <c r="D25" s="25"/>
      <c r="E25" s="47">
        <f>G25-F25</f>
        <v>2475</v>
      </c>
      <c r="F25" s="47">
        <f>G25*0.01</f>
        <v>25</v>
      </c>
      <c r="G25" s="47">
        <v>2500</v>
      </c>
      <c r="H25" s="93"/>
      <c r="I25" s="92"/>
    </row>
    <row r="26" spans="1:9" ht="18.75">
      <c r="A26" s="46"/>
      <c r="B26" s="200" t="s">
        <v>10</v>
      </c>
      <c r="C26" s="80">
        <f>SUM(C19:C24)</f>
        <v>2938</v>
      </c>
      <c r="D26" s="80">
        <f>SUM(D19:D24)</f>
        <v>33619</v>
      </c>
      <c r="E26" s="201">
        <f>SUM(E19:E25)</f>
        <v>50000</v>
      </c>
      <c r="F26" s="201">
        <f>SUM(F19:F25)</f>
        <v>505.05051434343443</v>
      </c>
      <c r="G26" s="201">
        <f>E26+F26</f>
        <v>50505.050514343435</v>
      </c>
      <c r="H26" s="83"/>
      <c r="I26" s="49"/>
    </row>
    <row r="27" spans="1:9">
      <c r="A27" s="83"/>
      <c r="B27" s="157"/>
      <c r="C27" s="157"/>
      <c r="D27" s="157"/>
      <c r="E27" s="157"/>
      <c r="F27" s="157"/>
      <c r="G27" s="157"/>
      <c r="H27" s="83"/>
      <c r="I27" s="49"/>
    </row>
    <row r="28" spans="1:9">
      <c r="A28" s="83"/>
      <c r="B28" s="83"/>
      <c r="C28" s="83"/>
      <c r="D28" s="83"/>
      <c r="E28" s="158"/>
      <c r="F28" s="83"/>
      <c r="G28" s="83"/>
      <c r="H28" s="83"/>
    </row>
    <row r="29" spans="1:9">
      <c r="E29" s="49"/>
      <c r="G29" s="49"/>
      <c r="I29" s="49"/>
    </row>
    <row r="30" spans="1:9">
      <c r="E30" s="49"/>
      <c r="F30" s="65"/>
    </row>
    <row r="31" spans="1:9">
      <c r="E31" s="39"/>
      <c r="F31" s="49"/>
    </row>
    <row r="32" spans="1:9">
      <c r="E32" s="49"/>
    </row>
  </sheetData>
  <mergeCells count="12">
    <mergeCell ref="A14:G14"/>
    <mergeCell ref="A16:A17"/>
    <mergeCell ref="B16:B17"/>
    <mergeCell ref="D16:D17"/>
    <mergeCell ref="E16:F16"/>
    <mergeCell ref="G16:G17"/>
    <mergeCell ref="A13:G13"/>
    <mergeCell ref="D6:E6"/>
    <mergeCell ref="D7:G7"/>
    <mergeCell ref="D8:G8"/>
    <mergeCell ref="D9:G9"/>
    <mergeCell ref="D10:G10"/>
  </mergeCells>
  <pageMargins left="1.1023622047244095" right="0.31496062992125984" top="0.74803149606299213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31" zoomScale="72" zoomScaleNormal="72" workbookViewId="0">
      <selection activeCell="B36" sqref="B36"/>
    </sheetView>
  </sheetViews>
  <sheetFormatPr defaultRowHeight="12.75"/>
  <cols>
    <col min="1" max="1" width="5.140625" customWidth="1"/>
    <col min="2" max="2" width="27.5703125" customWidth="1"/>
    <col min="3" max="3" width="11.7109375" customWidth="1"/>
    <col min="4" max="4" width="11.28515625" customWidth="1"/>
    <col min="5" max="6" width="13.5703125" customWidth="1"/>
    <col min="7" max="7" width="13.7109375" customWidth="1"/>
    <col min="9" max="9" width="11.42578125" bestFit="1" customWidth="1"/>
    <col min="10" max="10" width="18.42578125" bestFit="1" customWidth="1"/>
    <col min="11" max="11" width="12.7109375" bestFit="1" customWidth="1"/>
  </cols>
  <sheetData>
    <row r="1" spans="1:13">
      <c r="B1" s="44"/>
      <c r="C1" s="44"/>
      <c r="D1" s="44"/>
      <c r="E1" s="44"/>
      <c r="F1" s="44"/>
      <c r="G1" s="44"/>
      <c r="H1" s="44"/>
    </row>
    <row r="2" spans="1:13" ht="19.5" customHeight="1">
      <c r="B2" s="44"/>
      <c r="C2" s="44"/>
      <c r="D2" s="44"/>
      <c r="E2" s="44"/>
      <c r="F2" s="44"/>
      <c r="G2" s="44"/>
      <c r="H2" s="44"/>
    </row>
    <row r="3" spans="1:13" ht="15.75">
      <c r="D3" s="231" t="s">
        <v>100</v>
      </c>
      <c r="E3" s="231"/>
      <c r="F3" s="122"/>
      <c r="G3" s="122"/>
    </row>
    <row r="4" spans="1:13" ht="15.75">
      <c r="D4" s="231" t="s">
        <v>6</v>
      </c>
      <c r="E4" s="231"/>
      <c r="F4" s="231"/>
      <c r="G4" s="231"/>
    </row>
    <row r="5" spans="1:13" ht="15.75">
      <c r="D5" s="231" t="s">
        <v>7</v>
      </c>
      <c r="E5" s="231"/>
      <c r="F5" s="231"/>
      <c r="G5" s="231"/>
    </row>
    <row r="6" spans="1:13" ht="15.75">
      <c r="D6" s="231" t="s">
        <v>80</v>
      </c>
      <c r="E6" s="231"/>
      <c r="F6" s="231"/>
      <c r="G6" s="231"/>
    </row>
    <row r="7" spans="1:13" ht="31.5" customHeight="1">
      <c r="D7" s="239" t="s">
        <v>97</v>
      </c>
      <c r="E7" s="239"/>
      <c r="F7" s="239"/>
      <c r="G7" s="6"/>
    </row>
    <row r="8" spans="1:13">
      <c r="D8" s="233"/>
      <c r="E8" s="233"/>
      <c r="F8" s="233"/>
      <c r="G8" s="233"/>
    </row>
    <row r="10" spans="1:13" ht="15.75">
      <c r="A10" s="234" t="s">
        <v>1</v>
      </c>
      <c r="B10" s="234"/>
      <c r="C10" s="234"/>
      <c r="D10" s="234"/>
      <c r="E10" s="234"/>
      <c r="F10" s="234"/>
      <c r="G10" s="234"/>
    </row>
    <row r="11" spans="1:13" ht="15.75">
      <c r="A11" s="234" t="s">
        <v>15</v>
      </c>
      <c r="B11" s="234"/>
      <c r="C11" s="234"/>
      <c r="D11" s="234"/>
      <c r="E11" s="234"/>
      <c r="F11" s="234"/>
      <c r="G11" s="234"/>
    </row>
    <row r="13" spans="1:13">
      <c r="A13" s="235" t="s">
        <v>0</v>
      </c>
      <c r="B13" s="232" t="s">
        <v>2</v>
      </c>
      <c r="C13" s="74"/>
      <c r="D13" s="232" t="s">
        <v>9</v>
      </c>
      <c r="E13" s="232" t="s">
        <v>3</v>
      </c>
      <c r="F13" s="232"/>
      <c r="G13" s="232" t="s">
        <v>8</v>
      </c>
    </row>
    <row r="14" spans="1:13" ht="63.75">
      <c r="A14" s="236"/>
      <c r="B14" s="237"/>
      <c r="C14" s="75" t="s">
        <v>12</v>
      </c>
      <c r="D14" s="232"/>
      <c r="E14" s="74" t="s">
        <v>4</v>
      </c>
      <c r="F14" s="74" t="s">
        <v>5</v>
      </c>
      <c r="G14" s="232"/>
      <c r="I14" s="83"/>
      <c r="J14" s="83"/>
      <c r="K14" s="83"/>
      <c r="L14" s="83"/>
      <c r="M14" s="83"/>
    </row>
    <row r="15" spans="1:13" ht="94.5">
      <c r="A15" s="8">
        <v>1</v>
      </c>
      <c r="B15" s="4" t="s">
        <v>224</v>
      </c>
      <c r="C15" s="67">
        <v>1481</v>
      </c>
      <c r="D15" s="18">
        <v>7150</v>
      </c>
      <c r="E15" s="8">
        <v>5812.1315500000001</v>
      </c>
      <c r="F15" s="48">
        <f>G15-E15</f>
        <v>58.708399999999529</v>
      </c>
      <c r="G15" s="47">
        <v>5870.8399499999996</v>
      </c>
      <c r="I15" s="88"/>
      <c r="J15" s="84"/>
      <c r="K15" s="83"/>
      <c r="L15" s="83"/>
      <c r="M15" s="83"/>
    </row>
    <row r="16" spans="1:13" ht="94.5">
      <c r="A16" s="8">
        <v>2</v>
      </c>
      <c r="B16" s="4" t="s">
        <v>225</v>
      </c>
      <c r="C16" s="67">
        <v>880</v>
      </c>
      <c r="D16" s="10">
        <v>4650</v>
      </c>
      <c r="E16" s="8">
        <v>3899.9051199999999</v>
      </c>
      <c r="F16" s="48">
        <f>G16-E16</f>
        <v>39.39298000000008</v>
      </c>
      <c r="G16" s="47">
        <v>3939.2981</v>
      </c>
      <c r="I16" s="88"/>
      <c r="J16" s="84">
        <f>D15+D16+D17+D20+D25+D26+D27+D31+D32+D33+D34+6960+9100+3429.15+4464.45</f>
        <v>59533.599999999999</v>
      </c>
      <c r="K16" s="83" t="s">
        <v>108</v>
      </c>
      <c r="L16" s="83"/>
      <c r="M16" s="83"/>
    </row>
    <row r="17" spans="1:13" ht="126">
      <c r="A17" s="8">
        <v>3</v>
      </c>
      <c r="B17" s="4" t="s">
        <v>226</v>
      </c>
      <c r="C17" s="76">
        <v>310</v>
      </c>
      <c r="D17" s="78">
        <v>1590</v>
      </c>
      <c r="E17" s="8">
        <v>1669.5439200000001</v>
      </c>
      <c r="F17" s="48">
        <f t="shared" ref="F17:F30" si="0">G17-E17</f>
        <v>16.864079999999831</v>
      </c>
      <c r="G17" s="47">
        <v>1686.4079999999999</v>
      </c>
      <c r="I17" s="88"/>
      <c r="J17" s="84">
        <f>D21+D18+D29</f>
        <v>4730</v>
      </c>
      <c r="K17" s="83" t="s">
        <v>109</v>
      </c>
      <c r="L17" s="83"/>
      <c r="M17" s="83"/>
    </row>
    <row r="18" spans="1:13" ht="94.5">
      <c r="A18" s="35">
        <v>4</v>
      </c>
      <c r="B18" s="13" t="s">
        <v>227</v>
      </c>
      <c r="C18" s="68">
        <v>410</v>
      </c>
      <c r="D18" s="78">
        <v>1850</v>
      </c>
      <c r="E18" s="8">
        <v>444.44707</v>
      </c>
      <c r="F18" s="48">
        <f t="shared" si="0"/>
        <v>4.4893599999999765</v>
      </c>
      <c r="G18" s="47">
        <v>448.93642999999997</v>
      </c>
      <c r="I18" s="88"/>
      <c r="J18" s="84">
        <f>D28+D30+D35+3250+540+564.5+724.44+480</f>
        <v>6074.9400000000005</v>
      </c>
      <c r="K18" s="83" t="s">
        <v>110</v>
      </c>
      <c r="L18" s="83"/>
      <c r="M18" s="83"/>
    </row>
    <row r="19" spans="1:13" ht="141.75">
      <c r="A19" s="78">
        <v>5</v>
      </c>
      <c r="B19" s="4" t="s">
        <v>228</v>
      </c>
      <c r="C19" s="67">
        <v>490</v>
      </c>
      <c r="D19" s="10" t="s">
        <v>16</v>
      </c>
      <c r="E19" s="8">
        <v>9131.8681500000002</v>
      </c>
      <c r="F19" s="48">
        <f t="shared" si="0"/>
        <v>92.241089999999531</v>
      </c>
      <c r="G19" s="47">
        <v>9224.1092399999998</v>
      </c>
      <c r="I19" s="88"/>
      <c r="J19" s="84">
        <f>C28+C30+C35+1300+540+564.5+724.44+320</f>
        <v>3864.94</v>
      </c>
      <c r="K19" s="83"/>
      <c r="L19" s="83"/>
      <c r="M19" s="83"/>
    </row>
    <row r="20" spans="1:13" ht="126">
      <c r="A20" s="78">
        <v>6</v>
      </c>
      <c r="B20" s="6" t="s">
        <v>229</v>
      </c>
      <c r="C20" s="76">
        <v>1020</v>
      </c>
      <c r="D20" s="11">
        <v>5380</v>
      </c>
      <c r="E20" s="8">
        <v>5316.7558600000002</v>
      </c>
      <c r="F20" s="48">
        <f t="shared" si="0"/>
        <v>53.704600000000028</v>
      </c>
      <c r="G20" s="47">
        <v>5370.4604600000002</v>
      </c>
      <c r="I20" s="88"/>
      <c r="J20" s="84"/>
      <c r="K20" s="83"/>
      <c r="L20" s="83"/>
      <c r="M20" s="83"/>
    </row>
    <row r="21" spans="1:13" ht="94.5">
      <c r="A21" s="78">
        <v>7</v>
      </c>
      <c r="B21" s="14" t="s">
        <v>230</v>
      </c>
      <c r="C21" s="77">
        <v>415</v>
      </c>
      <c r="D21" s="11">
        <v>2050</v>
      </c>
      <c r="E21" s="8">
        <v>1068.01675</v>
      </c>
      <c r="F21" s="48">
        <f t="shared" si="0"/>
        <v>10.788049999999885</v>
      </c>
      <c r="G21" s="47">
        <v>1078.8047999999999</v>
      </c>
      <c r="I21" s="88"/>
      <c r="J21" s="84"/>
      <c r="K21" s="83"/>
      <c r="L21" s="83"/>
      <c r="M21" s="83"/>
    </row>
    <row r="22" spans="1:13" ht="141.75">
      <c r="A22" s="8">
        <v>8</v>
      </c>
      <c r="B22" s="29" t="s">
        <v>231</v>
      </c>
      <c r="C22" s="26">
        <v>722.3</v>
      </c>
      <c r="D22" s="78" t="s">
        <v>17</v>
      </c>
      <c r="E22" s="8">
        <v>8829.1612999999998</v>
      </c>
      <c r="F22" s="48">
        <f t="shared" si="0"/>
        <v>89.183450000000448</v>
      </c>
      <c r="G22" s="47">
        <v>8918.3447500000002</v>
      </c>
      <c r="I22" s="88"/>
      <c r="J22" s="84"/>
      <c r="K22" s="83"/>
      <c r="L22" s="83"/>
      <c r="M22" s="83"/>
    </row>
    <row r="23" spans="1:13" ht="126">
      <c r="A23" s="8">
        <v>9</v>
      </c>
      <c r="B23" s="6" t="s">
        <v>232</v>
      </c>
      <c r="C23" s="26">
        <v>270</v>
      </c>
      <c r="D23" s="78" t="s">
        <v>18</v>
      </c>
      <c r="E23" s="8">
        <v>3613.9389999999999</v>
      </c>
      <c r="F23" s="48">
        <f t="shared" si="0"/>
        <v>36.504429999999957</v>
      </c>
      <c r="G23" s="47">
        <v>3650.4434299999998</v>
      </c>
      <c r="I23" s="88"/>
      <c r="J23" s="84"/>
      <c r="K23" s="83"/>
      <c r="L23" s="83"/>
      <c r="M23" s="83"/>
    </row>
    <row r="24" spans="1:13" ht="126">
      <c r="A24" s="8">
        <v>10</v>
      </c>
      <c r="B24" s="66" t="s">
        <v>233</v>
      </c>
      <c r="C24" s="26">
        <v>370</v>
      </c>
      <c r="D24" s="23" t="s">
        <v>19</v>
      </c>
      <c r="E24" s="8">
        <v>4363.3916200000003</v>
      </c>
      <c r="F24" s="48">
        <f t="shared" si="0"/>
        <v>44.074659999999312</v>
      </c>
      <c r="G24" s="47">
        <v>4407.4662799999996</v>
      </c>
      <c r="I24" s="88"/>
      <c r="J24" s="84"/>
      <c r="K24" s="83"/>
      <c r="L24" s="83"/>
      <c r="M24" s="83"/>
    </row>
    <row r="25" spans="1:13" ht="110.25">
      <c r="A25" s="8">
        <v>11</v>
      </c>
      <c r="B25" s="29" t="s">
        <v>234</v>
      </c>
      <c r="C25" s="26">
        <v>72</v>
      </c>
      <c r="D25" s="23">
        <v>1210</v>
      </c>
      <c r="E25" s="8">
        <v>1050.17977</v>
      </c>
      <c r="F25" s="48">
        <f t="shared" si="0"/>
        <v>10.607880000000023</v>
      </c>
      <c r="G25" s="50">
        <v>1060.78765</v>
      </c>
      <c r="I25" s="88"/>
      <c r="J25" s="84"/>
      <c r="K25" s="83"/>
      <c r="L25" s="83"/>
      <c r="M25" s="83"/>
    </row>
    <row r="26" spans="1:13" ht="94.5">
      <c r="A26" s="8">
        <v>12</v>
      </c>
      <c r="B26" s="66" t="s">
        <v>235</v>
      </c>
      <c r="C26" s="26">
        <v>324</v>
      </c>
      <c r="D26" s="23">
        <v>2900</v>
      </c>
      <c r="E26" s="8">
        <v>2868.9540699999998</v>
      </c>
      <c r="F26" s="48">
        <f t="shared" si="0"/>
        <v>28.979330000000118</v>
      </c>
      <c r="G26" s="48">
        <v>2897.9333999999999</v>
      </c>
      <c r="I26" s="88"/>
      <c r="J26" s="84"/>
      <c r="K26" s="83"/>
      <c r="L26" s="83"/>
      <c r="M26" s="83"/>
    </row>
    <row r="27" spans="1:13" ht="126">
      <c r="A27" s="8">
        <v>13</v>
      </c>
      <c r="B27" s="29" t="s">
        <v>236</v>
      </c>
      <c r="C27" s="26">
        <v>70</v>
      </c>
      <c r="D27" s="23">
        <v>720</v>
      </c>
      <c r="E27" s="8">
        <v>997.20946000000004</v>
      </c>
      <c r="F27" s="48">
        <f t="shared" si="0"/>
        <v>10.072819999999979</v>
      </c>
      <c r="G27" s="50">
        <v>1007.28228</v>
      </c>
      <c r="I27" s="88"/>
      <c r="J27" s="84"/>
      <c r="K27" s="85"/>
      <c r="L27" s="83"/>
      <c r="M27" s="83"/>
    </row>
    <row r="28" spans="1:13" ht="110.25">
      <c r="A28" s="8">
        <v>14</v>
      </c>
      <c r="B28" s="29" t="s">
        <v>237</v>
      </c>
      <c r="C28" s="26">
        <v>136</v>
      </c>
      <c r="D28" s="23">
        <v>210</v>
      </c>
      <c r="E28" s="8">
        <v>379.98509000000001</v>
      </c>
      <c r="F28" s="48">
        <f t="shared" si="0"/>
        <v>3.83823000000001</v>
      </c>
      <c r="G28" s="50">
        <v>383.82332000000002</v>
      </c>
      <c r="I28" s="88"/>
      <c r="J28" s="84"/>
      <c r="K28" s="85"/>
      <c r="L28" s="83"/>
      <c r="M28" s="83"/>
    </row>
    <row r="29" spans="1:13" ht="110.25">
      <c r="A29" s="8">
        <v>15</v>
      </c>
      <c r="B29" s="29" t="s">
        <v>238</v>
      </c>
      <c r="C29" s="26">
        <v>110</v>
      </c>
      <c r="D29" s="23">
        <v>830</v>
      </c>
      <c r="E29" s="8">
        <v>440.92149000000001</v>
      </c>
      <c r="F29" s="48">
        <f t="shared" si="0"/>
        <v>4.4537500000000136</v>
      </c>
      <c r="G29" s="50">
        <v>445.37524000000002</v>
      </c>
      <c r="I29" s="88"/>
      <c r="J29" s="84"/>
      <c r="K29" s="85"/>
      <c r="L29" s="83"/>
      <c r="M29" s="83"/>
    </row>
    <row r="30" spans="1:13" ht="141.75">
      <c r="A30" s="8">
        <v>16</v>
      </c>
      <c r="B30" s="29" t="s">
        <v>239</v>
      </c>
      <c r="C30" s="26">
        <v>155</v>
      </c>
      <c r="D30" s="23">
        <v>155</v>
      </c>
      <c r="E30" s="48">
        <v>196.67696000000001</v>
      </c>
      <c r="F30" s="48">
        <f t="shared" si="0"/>
        <v>1.9866399999999942</v>
      </c>
      <c r="G30" s="50">
        <v>198.6636</v>
      </c>
      <c r="I30" s="88"/>
      <c r="J30" s="83"/>
      <c r="K30" s="85"/>
      <c r="L30" s="83"/>
      <c r="M30" s="83"/>
    </row>
    <row r="31" spans="1:13" ht="157.5">
      <c r="A31" s="8">
        <v>17</v>
      </c>
      <c r="B31" s="38" t="s">
        <v>240</v>
      </c>
      <c r="C31" s="25">
        <v>210</v>
      </c>
      <c r="D31" s="25">
        <v>1550</v>
      </c>
      <c r="E31" s="47">
        <v>1797.7457999999999</v>
      </c>
      <c r="F31" s="82">
        <f>G31-E31</f>
        <v>18.159049999999979</v>
      </c>
      <c r="G31" s="47">
        <v>1815.9048499999999</v>
      </c>
      <c r="I31" s="88"/>
      <c r="J31" s="83"/>
      <c r="K31" s="85"/>
      <c r="L31" s="83"/>
      <c r="M31" s="83"/>
    </row>
    <row r="32" spans="1:13" ht="126">
      <c r="A32" s="8">
        <v>18</v>
      </c>
      <c r="B32" s="38" t="s">
        <v>241</v>
      </c>
      <c r="C32" s="25">
        <v>310</v>
      </c>
      <c r="D32" s="25">
        <v>4100</v>
      </c>
      <c r="E32" s="47">
        <v>3099.0264000000002</v>
      </c>
      <c r="F32" s="82">
        <f>G32-E32</f>
        <v>31.303299999999581</v>
      </c>
      <c r="G32" s="47">
        <v>3130.3296999999998</v>
      </c>
      <c r="I32" s="88"/>
      <c r="J32" s="83"/>
      <c r="K32" s="85"/>
      <c r="L32" s="83"/>
      <c r="M32" s="83"/>
    </row>
    <row r="33" spans="1:13" ht="126">
      <c r="A33" s="8">
        <v>19</v>
      </c>
      <c r="B33" s="38" t="s">
        <v>242</v>
      </c>
      <c r="C33" s="25">
        <v>320</v>
      </c>
      <c r="D33" s="25">
        <v>4500</v>
      </c>
      <c r="E33" s="47">
        <v>3449.4274</v>
      </c>
      <c r="F33" s="82">
        <f>G33-E33</f>
        <v>34.84270000000015</v>
      </c>
      <c r="G33" s="47">
        <v>3484.2701000000002</v>
      </c>
      <c r="I33" s="88"/>
      <c r="J33" s="83"/>
      <c r="K33" s="85"/>
      <c r="L33" s="83"/>
      <c r="M33" s="83"/>
    </row>
    <row r="34" spans="1:13" ht="126">
      <c r="A34" s="8">
        <v>20</v>
      </c>
      <c r="B34" s="38" t="s">
        <v>243</v>
      </c>
      <c r="C34" s="25">
        <v>160</v>
      </c>
      <c r="D34" s="25">
        <v>1830</v>
      </c>
      <c r="E34" s="47">
        <v>1412.9340500000001</v>
      </c>
      <c r="F34" s="82">
        <f>G34-E34</f>
        <v>14.27206000000001</v>
      </c>
      <c r="G34" s="47">
        <v>1427.2061100000001</v>
      </c>
      <c r="I34" s="88"/>
      <c r="J34" s="83"/>
      <c r="K34" s="85"/>
      <c r="L34" s="83"/>
      <c r="M34" s="83"/>
    </row>
    <row r="35" spans="1:13" ht="141.75">
      <c r="A35" s="8">
        <v>21</v>
      </c>
      <c r="B35" s="38" t="s">
        <v>244</v>
      </c>
      <c r="C35" s="25">
        <v>125</v>
      </c>
      <c r="D35" s="25">
        <v>151</v>
      </c>
      <c r="E35" s="47">
        <v>157.77916999999999</v>
      </c>
      <c r="F35" s="82">
        <f>G35-E35</f>
        <v>87.879829999999998</v>
      </c>
      <c r="G35" s="47">
        <v>245.65899999999999</v>
      </c>
      <c r="I35" s="88"/>
      <c r="J35" s="83"/>
      <c r="K35" s="85"/>
      <c r="L35" s="83"/>
      <c r="M35" s="83"/>
    </row>
    <row r="36" spans="1:13" ht="15.75">
      <c r="A36" s="9"/>
      <c r="B36" s="40" t="s">
        <v>10</v>
      </c>
      <c r="C36" s="26">
        <f>SUM(C15:C35)</f>
        <v>8360.2999999999993</v>
      </c>
      <c r="D36" s="8">
        <f>D15+D16+D17+D18+D20+D21+D25+D26+D27+6960+3250+9100+540+3429.15+564.5+4464.45+724.44+D28+D29+D30+D31+D32+D33+D34+D35</f>
        <v>69858.540000000008</v>
      </c>
      <c r="E36" s="48">
        <f>SUM(E15:E35)</f>
        <v>60000.000000000007</v>
      </c>
      <c r="F36" s="48">
        <f>SUM(F15:F35)</f>
        <v>692.34668999999838</v>
      </c>
      <c r="G36" s="48">
        <f>SUM(G15:G35)</f>
        <v>60692.346690000006</v>
      </c>
    </row>
    <row r="38" spans="1:13">
      <c r="G38" s="49"/>
    </row>
    <row r="39" spans="1:13">
      <c r="E39" s="49"/>
      <c r="G39" s="49"/>
    </row>
    <row r="40" spans="1:13">
      <c r="F40" s="49"/>
    </row>
    <row r="41" spans="1:13">
      <c r="E41" s="49"/>
    </row>
  </sheetData>
  <mergeCells count="13">
    <mergeCell ref="D3:E3"/>
    <mergeCell ref="A11:G11"/>
    <mergeCell ref="D4:G4"/>
    <mergeCell ref="D5:G5"/>
    <mergeCell ref="D8:G8"/>
    <mergeCell ref="A10:G10"/>
    <mergeCell ref="D6:G6"/>
    <mergeCell ref="D7:F7"/>
    <mergeCell ref="A13:A14"/>
    <mergeCell ref="B13:B14"/>
    <mergeCell ref="D13:D14"/>
    <mergeCell ref="E13:F13"/>
    <mergeCell ref="G13:G14"/>
  </mergeCells>
  <pageMargins left="1.1023622047244095" right="0.31496062992125984" top="0.59055118110236227" bottom="0.59055118110236227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3"/>
  <sheetViews>
    <sheetView topLeftCell="A37" zoomScale="72" zoomScaleNormal="72" workbookViewId="0">
      <selection activeCell="B42" sqref="B42"/>
    </sheetView>
  </sheetViews>
  <sheetFormatPr defaultRowHeight="12.75"/>
  <cols>
    <col min="1" max="1" width="5.140625" customWidth="1"/>
    <col min="2" max="2" width="26.28515625" customWidth="1"/>
    <col min="3" max="3" width="10.85546875" customWidth="1"/>
    <col min="4" max="4" width="11.28515625" customWidth="1"/>
    <col min="5" max="5" width="13.42578125" customWidth="1"/>
    <col min="6" max="6" width="11.140625" customWidth="1"/>
    <col min="7" max="7" width="13.42578125" customWidth="1"/>
    <col min="8" max="8" width="0" hidden="1" customWidth="1"/>
    <col min="9" max="9" width="13.28515625" hidden="1" customWidth="1"/>
    <col min="10" max="10" width="6.140625" customWidth="1"/>
    <col min="11" max="11" width="16.42578125" bestFit="1" customWidth="1"/>
    <col min="12" max="12" width="13.5703125" customWidth="1"/>
    <col min="13" max="13" width="14.140625" customWidth="1"/>
  </cols>
  <sheetData>
    <row r="1" spans="1:15" ht="18.75" hidden="1" customHeight="1">
      <c r="B1" s="44"/>
      <c r="C1" s="44"/>
      <c r="D1" s="233" t="s">
        <v>115</v>
      </c>
      <c r="E1" s="233"/>
      <c r="F1" s="233"/>
      <c r="G1" s="44"/>
    </row>
    <row r="2" spans="1:15" hidden="1">
      <c r="B2" s="44"/>
      <c r="C2" s="44"/>
      <c r="D2" s="44" t="s">
        <v>14</v>
      </c>
      <c r="E2" s="44"/>
      <c r="F2" s="44"/>
      <c r="G2" s="44"/>
    </row>
    <row r="3" spans="1:15" ht="12.75" hidden="1" customHeight="1">
      <c r="B3" s="44"/>
      <c r="C3" s="44"/>
      <c r="D3" s="44" t="s">
        <v>114</v>
      </c>
      <c r="E3" s="44"/>
      <c r="F3" s="44"/>
      <c r="G3" s="44"/>
    </row>
    <row r="4" spans="1:15" hidden="1">
      <c r="B4" s="44"/>
      <c r="C4" s="44"/>
      <c r="D4" s="44" t="s">
        <v>14</v>
      </c>
      <c r="E4" s="44"/>
      <c r="F4" s="44"/>
      <c r="G4" s="44"/>
    </row>
    <row r="5" spans="1:15" ht="12" hidden="1" customHeight="1">
      <c r="B5" s="44"/>
      <c r="C5" s="44"/>
      <c r="D5" s="44" t="s">
        <v>13</v>
      </c>
      <c r="E5" s="44"/>
      <c r="F5" s="44"/>
      <c r="G5" s="44"/>
    </row>
    <row r="6" spans="1:15" ht="21.75" hidden="1" customHeight="1">
      <c r="B6" s="44"/>
      <c r="C6" s="44"/>
      <c r="D6" s="44" t="s">
        <v>116</v>
      </c>
      <c r="E6" s="44"/>
      <c r="F6" s="44"/>
      <c r="G6" s="44"/>
    </row>
    <row r="7" spans="1:15" ht="12" customHeight="1">
      <c r="B7" s="44"/>
      <c r="C7" s="44"/>
      <c r="D7" s="44"/>
      <c r="E7" s="44"/>
      <c r="F7" s="44"/>
      <c r="G7" s="44"/>
    </row>
    <row r="8" spans="1:15" ht="15.75">
      <c r="D8" s="231" t="s">
        <v>186</v>
      </c>
      <c r="E8" s="231"/>
      <c r="F8" s="164"/>
      <c r="G8" s="164"/>
    </row>
    <row r="9" spans="1:15" ht="15.75">
      <c r="D9" s="231" t="s">
        <v>6</v>
      </c>
      <c r="E9" s="231"/>
      <c r="F9" s="231"/>
      <c r="G9" s="231"/>
    </row>
    <row r="10" spans="1:15" ht="15.75">
      <c r="D10" s="231" t="s">
        <v>7</v>
      </c>
      <c r="E10" s="231"/>
      <c r="F10" s="231"/>
      <c r="G10" s="231"/>
    </row>
    <row r="11" spans="1:15" ht="15.75">
      <c r="D11" s="231" t="s">
        <v>80</v>
      </c>
      <c r="E11" s="231"/>
      <c r="F11" s="231"/>
      <c r="G11" s="231"/>
    </row>
    <row r="12" spans="1:15" ht="30.75" customHeight="1">
      <c r="D12" s="238" t="s">
        <v>97</v>
      </c>
      <c r="E12" s="238"/>
      <c r="F12" s="238"/>
      <c r="G12" s="238"/>
    </row>
    <row r="13" spans="1:15">
      <c r="D13" s="160"/>
      <c r="E13" s="160"/>
      <c r="F13" s="160"/>
      <c r="G13" s="160"/>
    </row>
    <row r="15" spans="1:15" ht="15.75">
      <c r="A15" s="234" t="s">
        <v>1</v>
      </c>
      <c r="B15" s="234"/>
      <c r="C15" s="234"/>
      <c r="D15" s="234"/>
      <c r="E15" s="234"/>
      <c r="F15" s="234"/>
      <c r="G15" s="234"/>
      <c r="J15" s="83"/>
      <c r="K15" s="83"/>
      <c r="L15" s="83"/>
      <c r="M15" s="83"/>
      <c r="N15" s="83"/>
      <c r="O15" s="83"/>
    </row>
    <row r="16" spans="1:15" ht="15.75">
      <c r="A16" s="234" t="s">
        <v>117</v>
      </c>
      <c r="B16" s="234"/>
      <c r="C16" s="234"/>
      <c r="D16" s="234"/>
      <c r="E16" s="234"/>
      <c r="F16" s="234"/>
      <c r="G16" s="234"/>
      <c r="J16" s="83"/>
      <c r="K16" s="83"/>
      <c r="L16" s="83"/>
      <c r="M16" s="83"/>
      <c r="N16" s="83"/>
      <c r="O16" s="83"/>
    </row>
    <row r="17" spans="1:15">
      <c r="B17" s="28"/>
      <c r="C17" s="28"/>
      <c r="D17" s="28"/>
      <c r="E17" s="28"/>
      <c r="F17" s="28"/>
      <c r="G17" s="28"/>
      <c r="H17" s="28"/>
      <c r="J17" s="83"/>
      <c r="K17" s="83"/>
      <c r="L17" s="83"/>
      <c r="M17" s="83"/>
      <c r="N17" s="83"/>
      <c r="O17" s="83"/>
    </row>
    <row r="18" spans="1:15">
      <c r="A18" s="235" t="s">
        <v>0</v>
      </c>
      <c r="B18" s="241" t="s">
        <v>2</v>
      </c>
      <c r="C18" s="162"/>
      <c r="D18" s="241" t="s">
        <v>9</v>
      </c>
      <c r="E18" s="241" t="s">
        <v>3</v>
      </c>
      <c r="F18" s="241"/>
      <c r="G18" s="241" t="s">
        <v>8</v>
      </c>
      <c r="H18" s="28"/>
      <c r="J18" s="83"/>
      <c r="K18" s="240"/>
      <c r="L18" s="240"/>
      <c r="M18" s="240"/>
      <c r="N18" s="83"/>
      <c r="O18" s="83"/>
    </row>
    <row r="19" spans="1:15" ht="63.75">
      <c r="A19" s="236"/>
      <c r="B19" s="242"/>
      <c r="C19" s="163" t="s">
        <v>12</v>
      </c>
      <c r="D19" s="241"/>
      <c r="E19" s="162" t="s">
        <v>4</v>
      </c>
      <c r="F19" s="162" t="s">
        <v>5</v>
      </c>
      <c r="G19" s="241"/>
      <c r="H19" s="28"/>
      <c r="J19" s="83"/>
      <c r="K19" s="161"/>
      <c r="L19" s="161"/>
      <c r="M19" s="240"/>
      <c r="N19" s="83"/>
      <c r="O19" s="83"/>
    </row>
    <row r="20" spans="1:15" ht="110.25">
      <c r="A20" s="45">
        <v>1</v>
      </c>
      <c r="B20" s="38" t="s">
        <v>245</v>
      </c>
      <c r="C20" s="165">
        <v>370</v>
      </c>
      <c r="D20" s="166">
        <v>480</v>
      </c>
      <c r="E20" s="50">
        <f>G20-F20</f>
        <v>5182.1104500000001</v>
      </c>
      <c r="F20" s="132">
        <f>G20*0.01</f>
        <v>52.344549999999998</v>
      </c>
      <c r="G20" s="47">
        <v>5234.4549999999999</v>
      </c>
      <c r="H20" s="28"/>
      <c r="I20" s="65"/>
      <c r="J20" s="83"/>
      <c r="K20" s="130"/>
      <c r="L20" s="130"/>
      <c r="M20" s="130"/>
      <c r="N20" s="83"/>
      <c r="O20" s="83"/>
    </row>
    <row r="21" spans="1:15" ht="141.75">
      <c r="A21" s="45">
        <v>2</v>
      </c>
      <c r="B21" s="38" t="s">
        <v>246</v>
      </c>
      <c r="C21" s="165">
        <v>420</v>
      </c>
      <c r="D21" s="166">
        <v>2480</v>
      </c>
      <c r="E21" s="50">
        <v>2013.4052099999999</v>
      </c>
      <c r="F21" s="132">
        <f t="shared" ref="F21:F29" si="0">G21-E21</f>
        <v>20.33743000000004</v>
      </c>
      <c r="G21" s="47">
        <v>2033.7426399999999</v>
      </c>
      <c r="H21" s="28"/>
      <c r="J21" s="83"/>
      <c r="K21" s="130"/>
      <c r="L21" s="130"/>
      <c r="M21" s="130"/>
      <c r="N21" s="83"/>
      <c r="O21" s="83"/>
    </row>
    <row r="22" spans="1:15" ht="141.75">
      <c r="A22" s="45">
        <v>3</v>
      </c>
      <c r="B22" s="73" t="s">
        <v>247</v>
      </c>
      <c r="C22" s="165">
        <v>250</v>
      </c>
      <c r="D22" s="87" t="s">
        <v>42</v>
      </c>
      <c r="E22" s="50">
        <f>G22-F22</f>
        <v>4615.7694065999995</v>
      </c>
      <c r="F22" s="132">
        <f>G22*0.01</f>
        <v>46.623933399999999</v>
      </c>
      <c r="G22" s="47">
        <v>4662.3933399999996</v>
      </c>
      <c r="H22" s="28"/>
      <c r="J22" s="83"/>
      <c r="K22" s="130"/>
      <c r="L22" s="130"/>
      <c r="M22" s="130"/>
      <c r="N22" s="83"/>
      <c r="O22" s="83"/>
    </row>
    <row r="23" spans="1:15" ht="110.25">
      <c r="A23" s="45">
        <v>4</v>
      </c>
      <c r="B23" s="38" t="s">
        <v>248</v>
      </c>
      <c r="C23" s="165">
        <v>680</v>
      </c>
      <c r="D23" s="166">
        <v>2900</v>
      </c>
      <c r="E23" s="50">
        <v>2408.9797699999999</v>
      </c>
      <c r="F23" s="132">
        <f t="shared" si="0"/>
        <v>24.333129999999983</v>
      </c>
      <c r="G23" s="47">
        <v>2433.3128999999999</v>
      </c>
      <c r="H23" s="28"/>
      <c r="J23" s="83"/>
      <c r="K23" s="130"/>
      <c r="L23" s="130"/>
      <c r="M23" s="130"/>
      <c r="N23" s="83"/>
      <c r="O23" s="83"/>
    </row>
    <row r="24" spans="1:15" ht="126">
      <c r="A24" s="45">
        <v>5</v>
      </c>
      <c r="B24" s="38" t="s">
        <v>249</v>
      </c>
      <c r="C24" s="165">
        <v>200</v>
      </c>
      <c r="D24" s="166">
        <v>1380</v>
      </c>
      <c r="E24" s="50">
        <f>G24-F24</f>
        <v>2591.7902901000002</v>
      </c>
      <c r="F24" s="132">
        <f>G24*0.01</f>
        <v>26.179699900000003</v>
      </c>
      <c r="G24" s="47">
        <v>2617.9699900000001</v>
      </c>
      <c r="H24" s="28"/>
      <c r="J24" s="83"/>
      <c r="K24" s="130"/>
      <c r="L24" s="130"/>
      <c r="M24" s="130"/>
      <c r="N24" s="83"/>
      <c r="O24" s="83"/>
    </row>
    <row r="25" spans="1:15" ht="110.25">
      <c r="A25" s="45">
        <v>6</v>
      </c>
      <c r="B25" s="38" t="s">
        <v>250</v>
      </c>
      <c r="C25" s="165">
        <v>1100</v>
      </c>
      <c r="D25" s="166">
        <v>5550</v>
      </c>
      <c r="E25" s="50">
        <v>4710.8905999999997</v>
      </c>
      <c r="F25" s="132">
        <f t="shared" si="0"/>
        <v>47.584749999999985</v>
      </c>
      <c r="G25" s="47">
        <v>4758.4753499999997</v>
      </c>
      <c r="H25" s="28"/>
      <c r="I25" s="65"/>
      <c r="J25" s="83"/>
      <c r="K25" s="130"/>
      <c r="L25" s="130"/>
      <c r="M25" s="130"/>
      <c r="N25" s="83"/>
      <c r="O25" s="83"/>
    </row>
    <row r="26" spans="1:15" ht="141.75">
      <c r="A26" s="45">
        <v>7</v>
      </c>
      <c r="B26" s="38" t="s">
        <v>251</v>
      </c>
      <c r="C26" s="165">
        <v>660</v>
      </c>
      <c r="D26" s="23">
        <v>1280</v>
      </c>
      <c r="E26" s="50">
        <v>1879.03638</v>
      </c>
      <c r="F26" s="132">
        <f t="shared" si="0"/>
        <v>18.980170000000044</v>
      </c>
      <c r="G26" s="81">
        <v>1898.0165500000001</v>
      </c>
      <c r="H26" s="28"/>
      <c r="J26" s="83"/>
      <c r="K26" s="130"/>
      <c r="L26" s="130"/>
      <c r="M26" s="142"/>
      <c r="N26" s="83"/>
      <c r="O26" s="83"/>
    </row>
    <row r="27" spans="1:15" ht="141.75">
      <c r="A27" s="45">
        <v>8</v>
      </c>
      <c r="B27" s="222" t="s">
        <v>252</v>
      </c>
      <c r="C27" s="165">
        <v>920</v>
      </c>
      <c r="D27" s="166">
        <v>1380</v>
      </c>
      <c r="E27" s="50">
        <v>984.17386999999997</v>
      </c>
      <c r="F27" s="132">
        <f t="shared" si="0"/>
        <v>9.9411499999999933</v>
      </c>
      <c r="G27" s="47">
        <v>994.11501999999996</v>
      </c>
      <c r="H27" s="28"/>
      <c r="J27" s="83"/>
      <c r="K27" s="130"/>
      <c r="L27" s="130"/>
      <c r="M27" s="130"/>
      <c r="N27" s="83"/>
      <c r="O27" s="83"/>
    </row>
    <row r="28" spans="1:15" ht="110.25">
      <c r="A28" s="45">
        <v>9</v>
      </c>
      <c r="B28" s="222" t="s">
        <v>253</v>
      </c>
      <c r="C28" s="165">
        <v>490</v>
      </c>
      <c r="D28" s="166">
        <v>2100</v>
      </c>
      <c r="E28" s="50">
        <v>777.35132999999996</v>
      </c>
      <c r="F28" s="132">
        <f t="shared" si="0"/>
        <v>7.8520300000000134</v>
      </c>
      <c r="G28" s="47">
        <v>785.20335999999998</v>
      </c>
      <c r="H28" s="28"/>
      <c r="J28" s="83"/>
      <c r="K28" s="130"/>
      <c r="L28" s="130"/>
      <c r="M28" s="130"/>
      <c r="N28" s="83"/>
      <c r="O28" s="83"/>
    </row>
    <row r="29" spans="1:15" ht="110.25">
      <c r="A29" s="45">
        <v>10</v>
      </c>
      <c r="B29" s="38" t="s">
        <v>254</v>
      </c>
      <c r="C29" s="165">
        <v>136</v>
      </c>
      <c r="D29" s="166">
        <v>930</v>
      </c>
      <c r="E29" s="50">
        <v>578.84653000000003</v>
      </c>
      <c r="F29" s="132">
        <f t="shared" si="0"/>
        <v>5.8469299999999294</v>
      </c>
      <c r="G29" s="47">
        <v>584.69345999999996</v>
      </c>
      <c r="H29" s="28"/>
      <c r="J29" s="83"/>
      <c r="K29" s="130"/>
      <c r="L29" s="130"/>
      <c r="M29" s="130"/>
      <c r="N29" s="83"/>
      <c r="O29" s="83"/>
    </row>
    <row r="30" spans="1:15" ht="141.75">
      <c r="A30" s="45">
        <v>11</v>
      </c>
      <c r="B30" s="91" t="s">
        <v>255</v>
      </c>
      <c r="C30" s="165">
        <v>160</v>
      </c>
      <c r="D30" s="166">
        <v>2350</v>
      </c>
      <c r="E30" s="50">
        <f t="shared" ref="E30:E36" si="1">G30-F30</f>
        <v>2374.2771029999999</v>
      </c>
      <c r="F30" s="132">
        <f t="shared" ref="F30:F35" si="2">G30*0.01</f>
        <v>23.982597000000002</v>
      </c>
      <c r="G30" s="47">
        <v>2398.2597000000001</v>
      </c>
      <c r="H30" s="28"/>
      <c r="J30" s="83"/>
      <c r="K30" s="130"/>
      <c r="L30" s="130"/>
      <c r="M30" s="130"/>
      <c r="N30" s="83"/>
      <c r="O30" s="83"/>
    </row>
    <row r="31" spans="1:15" ht="141.75">
      <c r="A31" s="45">
        <v>12</v>
      </c>
      <c r="B31" s="91" t="s">
        <v>256</v>
      </c>
      <c r="C31" s="165">
        <v>710</v>
      </c>
      <c r="D31" s="166">
        <v>3120</v>
      </c>
      <c r="E31" s="50">
        <f t="shared" si="1"/>
        <v>6050.2975434</v>
      </c>
      <c r="F31" s="132">
        <f t="shared" si="2"/>
        <v>61.114116599999996</v>
      </c>
      <c r="G31" s="47">
        <v>6111.4116599999998</v>
      </c>
      <c r="H31" s="28"/>
      <c r="J31" s="83"/>
      <c r="K31" s="130"/>
      <c r="L31" s="130"/>
      <c r="M31" s="130"/>
      <c r="N31" s="83"/>
      <c r="O31" s="83"/>
    </row>
    <row r="32" spans="1:15" ht="141.75">
      <c r="A32" s="45">
        <v>13</v>
      </c>
      <c r="B32" s="91" t="s">
        <v>257</v>
      </c>
      <c r="C32" s="165">
        <v>250</v>
      </c>
      <c r="D32" s="166">
        <v>4050</v>
      </c>
      <c r="E32" s="50">
        <f t="shared" si="1"/>
        <v>4279.1170554</v>
      </c>
      <c r="F32" s="132">
        <f t="shared" si="2"/>
        <v>43.223404600000002</v>
      </c>
      <c r="G32" s="47">
        <v>4322.3404600000003</v>
      </c>
      <c r="H32" s="28"/>
      <c r="J32" s="83"/>
      <c r="K32" s="130"/>
      <c r="L32" s="130"/>
      <c r="M32" s="130"/>
      <c r="N32" s="83"/>
      <c r="O32" s="83"/>
    </row>
    <row r="33" spans="1:15" ht="141.75">
      <c r="A33" s="45">
        <v>14</v>
      </c>
      <c r="B33" s="91" t="s">
        <v>258</v>
      </c>
      <c r="C33" s="165">
        <v>340</v>
      </c>
      <c r="D33" s="166">
        <v>2150</v>
      </c>
      <c r="E33" s="50">
        <f t="shared" si="1"/>
        <v>2604.5733186000002</v>
      </c>
      <c r="F33" s="132">
        <f t="shared" si="2"/>
        <v>26.308821400000003</v>
      </c>
      <c r="G33" s="47">
        <v>2630.8821400000002</v>
      </c>
      <c r="H33" s="28"/>
      <c r="J33" s="83"/>
      <c r="K33" s="130"/>
      <c r="L33" s="130"/>
      <c r="M33" s="130"/>
      <c r="N33" s="83"/>
      <c r="O33" s="83"/>
    </row>
    <row r="34" spans="1:15" ht="141.75">
      <c r="A34" s="45">
        <v>15</v>
      </c>
      <c r="B34" s="38" t="s">
        <v>259</v>
      </c>
      <c r="C34" s="25">
        <v>280</v>
      </c>
      <c r="D34" s="30">
        <v>4050</v>
      </c>
      <c r="E34" s="50">
        <f t="shared" si="1"/>
        <v>4295.5039809</v>
      </c>
      <c r="F34" s="132">
        <f t="shared" si="2"/>
        <v>43.388929099999999</v>
      </c>
      <c r="G34" s="47">
        <v>4338.8929099999996</v>
      </c>
      <c r="H34" s="28"/>
      <c r="I34" s="65"/>
      <c r="J34" s="83"/>
      <c r="K34" s="130"/>
      <c r="L34" s="130"/>
      <c r="M34" s="130"/>
      <c r="N34" s="83"/>
      <c r="O34" s="83"/>
    </row>
    <row r="35" spans="1:15" ht="141.75">
      <c r="A35" s="45">
        <v>16</v>
      </c>
      <c r="B35" s="91" t="s">
        <v>260</v>
      </c>
      <c r="C35" s="25">
        <v>210</v>
      </c>
      <c r="D35" s="30">
        <v>2250</v>
      </c>
      <c r="E35" s="50">
        <f t="shared" si="1"/>
        <v>2390.7170826000001</v>
      </c>
      <c r="F35" s="132">
        <f t="shared" si="2"/>
        <v>24.148657400000001</v>
      </c>
      <c r="G35" s="47">
        <v>2414.8657400000002</v>
      </c>
      <c r="H35" s="28"/>
      <c r="I35" s="65"/>
      <c r="J35" s="83"/>
      <c r="K35" s="130"/>
      <c r="L35" s="130"/>
      <c r="M35" s="130"/>
      <c r="N35" s="83"/>
      <c r="O35" s="83"/>
    </row>
    <row r="36" spans="1:15" ht="110.25">
      <c r="A36" s="45">
        <v>17</v>
      </c>
      <c r="B36" s="222" t="s">
        <v>261</v>
      </c>
      <c r="C36" s="86">
        <v>997</v>
      </c>
      <c r="D36" s="87">
        <v>6010</v>
      </c>
      <c r="E36" s="47">
        <f t="shared" si="1"/>
        <v>8913.3521400000009</v>
      </c>
      <c r="F36" s="82">
        <f>G36*0.01</f>
        <v>90.033860000000004</v>
      </c>
      <c r="G36" s="47">
        <v>9003.3860000000004</v>
      </c>
      <c r="H36" s="28"/>
      <c r="I36" s="65"/>
      <c r="J36" s="83"/>
      <c r="K36" s="130"/>
      <c r="L36" s="130"/>
      <c r="M36" s="130"/>
      <c r="N36" s="83"/>
      <c r="O36" s="83"/>
    </row>
    <row r="37" spans="1:15" ht="110.25">
      <c r="A37" s="45">
        <v>18</v>
      </c>
      <c r="B37" s="38" t="s">
        <v>262</v>
      </c>
      <c r="C37" s="165">
        <v>324</v>
      </c>
      <c r="D37" s="25">
        <v>3330</v>
      </c>
      <c r="E37" s="47">
        <f>G37-F37</f>
        <v>2870.7988122000002</v>
      </c>
      <c r="F37" s="128">
        <f>0.01*G37</f>
        <v>28.997967800000001</v>
      </c>
      <c r="G37" s="47">
        <v>2899.7967800000001</v>
      </c>
      <c r="H37" s="28"/>
      <c r="I37" s="65"/>
      <c r="J37" s="83"/>
      <c r="K37" s="130"/>
      <c r="L37" s="143"/>
      <c r="M37" s="130"/>
      <c r="N37" s="83"/>
      <c r="O37" s="83"/>
    </row>
    <row r="38" spans="1:15" ht="141.75">
      <c r="A38" s="45">
        <v>19</v>
      </c>
      <c r="B38" s="38" t="s">
        <v>263</v>
      </c>
      <c r="C38" s="165">
        <v>173</v>
      </c>
      <c r="D38" s="25">
        <v>228</v>
      </c>
      <c r="E38" s="47">
        <f>G38-F38</f>
        <v>1129.9540919999999</v>
      </c>
      <c r="F38" s="128">
        <f>0.05*G38</f>
        <v>59.471268000000002</v>
      </c>
      <c r="G38" s="47">
        <v>1189.42536</v>
      </c>
      <c r="H38" s="28"/>
      <c r="I38" s="65"/>
      <c r="J38" s="83"/>
      <c r="K38" s="130"/>
      <c r="L38" s="143"/>
      <c r="M38" s="130"/>
      <c r="N38" s="83"/>
      <c r="O38" s="83"/>
    </row>
    <row r="39" spans="1:15" ht="126">
      <c r="A39" s="45">
        <v>20</v>
      </c>
      <c r="B39" s="38" t="s">
        <v>264</v>
      </c>
      <c r="C39" s="165">
        <v>620</v>
      </c>
      <c r="D39" s="25">
        <v>4820</v>
      </c>
      <c r="E39" s="47">
        <f>G39-F39</f>
        <v>7168.7634975000001</v>
      </c>
      <c r="F39" s="82">
        <f>G39*0.01</f>
        <v>72.411752500000006</v>
      </c>
      <c r="G39" s="47">
        <v>7241.1752500000002</v>
      </c>
      <c r="H39" s="28"/>
      <c r="I39" s="65"/>
      <c r="J39" s="83"/>
      <c r="K39" s="130"/>
      <c r="L39" s="130"/>
      <c r="M39" s="130"/>
      <c r="N39" s="83"/>
      <c r="O39" s="83"/>
    </row>
    <row r="40" spans="1:15" ht="110.25">
      <c r="A40" s="45">
        <v>21</v>
      </c>
      <c r="B40" s="38" t="s">
        <v>265</v>
      </c>
      <c r="C40" s="165">
        <v>358</v>
      </c>
      <c r="D40" s="25">
        <v>2050</v>
      </c>
      <c r="E40" s="47">
        <f>G40-F40</f>
        <v>1929.874716</v>
      </c>
      <c r="F40" s="128">
        <f>0.01*G40</f>
        <v>19.493684000000002</v>
      </c>
      <c r="G40" s="47">
        <v>1949.3684000000001</v>
      </c>
      <c r="H40" s="28"/>
      <c r="I40" s="65"/>
      <c r="J40" s="83"/>
      <c r="K40" s="130"/>
      <c r="L40" s="143"/>
      <c r="M40" s="144"/>
      <c r="N40" s="83"/>
      <c r="O40" s="83"/>
    </row>
    <row r="41" spans="1:15" ht="157.5">
      <c r="A41" s="45">
        <v>22</v>
      </c>
      <c r="B41" s="38" t="s">
        <v>266</v>
      </c>
      <c r="C41" s="165">
        <v>225</v>
      </c>
      <c r="D41" s="25">
        <v>1380</v>
      </c>
      <c r="E41" s="47">
        <f>G41-F41</f>
        <v>2289.7264500000001</v>
      </c>
      <c r="F41" s="128">
        <f>0.01*G41</f>
        <v>23.128550000000001</v>
      </c>
      <c r="G41" s="47">
        <v>2312.855</v>
      </c>
      <c r="H41" s="28"/>
      <c r="I41" s="65"/>
      <c r="J41" s="83"/>
      <c r="K41" s="130"/>
      <c r="L41" s="143"/>
      <c r="M41" s="144"/>
      <c r="N41" s="83"/>
      <c r="O41" s="83"/>
    </row>
    <row r="42" spans="1:15" ht="15.75">
      <c r="A42" s="70"/>
      <c r="B42" s="71" t="s">
        <v>10</v>
      </c>
      <c r="C42" s="25">
        <f>SUM(C20:C41)</f>
        <v>9873</v>
      </c>
      <c r="D42" s="80">
        <f>SUM(D23:D41)+D20+D21+2200</f>
        <v>56468</v>
      </c>
      <c r="E42" s="47">
        <f>SUM(E20:E41)</f>
        <v>72039.309628300005</v>
      </c>
      <c r="F42" s="127">
        <f>SUM(F20:F41)</f>
        <v>775.72738170000002</v>
      </c>
      <c r="G42" s="47">
        <f>SUM(G20:I41)</f>
        <v>72815.037010000015</v>
      </c>
      <c r="H42" s="28"/>
      <c r="J42" s="83"/>
      <c r="K42" s="130"/>
      <c r="L42" s="143"/>
      <c r="M42" s="130"/>
      <c r="N42" s="83"/>
      <c r="O42" s="83"/>
    </row>
    <row r="43" spans="1:15">
      <c r="E43" s="49"/>
      <c r="F43" s="72"/>
      <c r="J43" s="83"/>
      <c r="K43" s="83"/>
      <c r="L43" s="83"/>
      <c r="M43" s="83"/>
      <c r="N43" s="83"/>
      <c r="O43" s="83"/>
    </row>
    <row r="44" spans="1:15">
      <c r="E44" s="49"/>
      <c r="J44" s="83"/>
      <c r="K44" s="83"/>
      <c r="L44" s="83"/>
      <c r="M44" s="83"/>
      <c r="N44" s="83"/>
      <c r="O44" s="83"/>
    </row>
    <row r="45" spans="1:15">
      <c r="E45" s="49"/>
      <c r="F45" s="49"/>
      <c r="G45" s="49"/>
      <c r="J45" s="83"/>
      <c r="K45" s="83"/>
      <c r="L45" s="83"/>
      <c r="M45" s="83"/>
      <c r="N45" s="83"/>
      <c r="O45" s="83"/>
    </row>
    <row r="46" spans="1:15">
      <c r="E46" s="49"/>
      <c r="G46" s="49"/>
      <c r="J46" s="83"/>
      <c r="K46" s="83"/>
      <c r="L46" s="83"/>
      <c r="M46" s="83"/>
      <c r="N46" s="83"/>
      <c r="O46" s="83"/>
    </row>
    <row r="47" spans="1:15">
      <c r="E47" s="49"/>
      <c r="J47" s="83"/>
      <c r="K47" s="85"/>
      <c r="L47" s="83"/>
      <c r="M47" s="83"/>
      <c r="N47" s="83"/>
      <c r="O47" s="83"/>
    </row>
    <row r="48" spans="1:15">
      <c r="J48" s="83"/>
      <c r="K48" s="83"/>
      <c r="L48" s="83"/>
      <c r="M48" s="83"/>
      <c r="N48" s="83"/>
      <c r="O48" s="83"/>
    </row>
    <row r="49" spans="10:15">
      <c r="J49" s="83"/>
      <c r="K49" s="83"/>
      <c r="L49" s="83"/>
      <c r="M49" s="83"/>
      <c r="N49" s="83"/>
      <c r="O49" s="83"/>
    </row>
    <row r="50" spans="10:15">
      <c r="J50" s="83"/>
      <c r="K50" s="83"/>
      <c r="L50" s="83"/>
      <c r="M50" s="83"/>
      <c r="N50" s="83"/>
      <c r="O50" s="83"/>
    </row>
    <row r="51" spans="10:15">
      <c r="J51" s="83"/>
      <c r="K51" s="83"/>
      <c r="L51" s="83"/>
      <c r="M51" s="83"/>
      <c r="N51" s="83"/>
      <c r="O51" s="83"/>
    </row>
    <row r="52" spans="10:15">
      <c r="J52" s="83"/>
      <c r="K52" s="83"/>
      <c r="L52" s="83"/>
      <c r="M52" s="83"/>
      <c r="N52" s="83"/>
      <c r="O52" s="83"/>
    </row>
    <row r="53" spans="10:15">
      <c r="J53" s="83"/>
      <c r="K53" s="83"/>
      <c r="L53" s="83"/>
      <c r="M53" s="83"/>
      <c r="N53" s="83"/>
      <c r="O53" s="83"/>
    </row>
  </sheetData>
  <mergeCells count="15">
    <mergeCell ref="K18:L18"/>
    <mergeCell ref="M18:M19"/>
    <mergeCell ref="A15:G15"/>
    <mergeCell ref="A16:G16"/>
    <mergeCell ref="A18:A19"/>
    <mergeCell ref="B18:B19"/>
    <mergeCell ref="D18:D19"/>
    <mergeCell ref="E18:F18"/>
    <mergeCell ref="G18:G19"/>
    <mergeCell ref="D12:G12"/>
    <mergeCell ref="D1:F1"/>
    <mergeCell ref="D8:E8"/>
    <mergeCell ref="D9:G9"/>
    <mergeCell ref="D10:G10"/>
    <mergeCell ref="D11:G11"/>
  </mergeCells>
  <pageMargins left="1.1023622047244095" right="0.51181102362204722" top="0.59055118110236227" bottom="0.59055118110236227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2"/>
  <sheetViews>
    <sheetView topLeftCell="A25" zoomScale="72" zoomScaleNormal="72" workbookViewId="0">
      <selection activeCell="C25" sqref="C25:C28"/>
    </sheetView>
  </sheetViews>
  <sheetFormatPr defaultRowHeight="12.75"/>
  <cols>
    <col min="1" max="1" width="5.140625" customWidth="1"/>
    <col min="2" max="2" width="34" customWidth="1"/>
    <col min="3" max="3" width="10.7109375" customWidth="1"/>
    <col min="4" max="4" width="10.28515625" customWidth="1"/>
    <col min="5" max="5" width="13.5703125" customWidth="1"/>
    <col min="6" max="6" width="13.85546875" bestFit="1" customWidth="1"/>
    <col min="7" max="7" width="13.5703125" customWidth="1"/>
    <col min="8" max="8" width="21.140625" hidden="1" customWidth="1"/>
    <col min="9" max="9" width="15.42578125" hidden="1" customWidth="1"/>
    <col min="10" max="10" width="13.7109375" hidden="1" customWidth="1"/>
    <col min="11" max="11" width="13.7109375" customWidth="1"/>
    <col min="12" max="12" width="11.42578125" bestFit="1" customWidth="1"/>
    <col min="13" max="13" width="12.7109375" bestFit="1" customWidth="1"/>
  </cols>
  <sheetData>
    <row r="1" spans="1:13" ht="15" customHeight="1">
      <c r="D1" s="44"/>
      <c r="E1" s="44"/>
      <c r="F1" s="44"/>
      <c r="G1" s="44"/>
    </row>
    <row r="2" spans="1:13" ht="15" customHeight="1">
      <c r="D2" s="231" t="s">
        <v>187</v>
      </c>
      <c r="E2" s="231"/>
      <c r="F2" s="177"/>
      <c r="G2" s="177"/>
    </row>
    <row r="3" spans="1:13" ht="15" customHeight="1">
      <c r="D3" s="231" t="s">
        <v>6</v>
      </c>
      <c r="E3" s="231"/>
      <c r="F3" s="231"/>
      <c r="G3" s="231"/>
    </row>
    <row r="4" spans="1:13" ht="15" customHeight="1">
      <c r="D4" s="231" t="s">
        <v>7</v>
      </c>
      <c r="E4" s="231"/>
      <c r="F4" s="231"/>
      <c r="G4" s="231"/>
    </row>
    <row r="5" spans="1:13" ht="15.75">
      <c r="D5" s="231" t="s">
        <v>80</v>
      </c>
      <c r="E5" s="231"/>
      <c r="F5" s="231"/>
      <c r="G5" s="231"/>
    </row>
    <row r="6" spans="1:13" ht="28.5" customHeight="1">
      <c r="D6" s="238" t="s">
        <v>97</v>
      </c>
      <c r="E6" s="238"/>
      <c r="F6" s="238"/>
      <c r="G6" s="238"/>
    </row>
    <row r="7" spans="1:13">
      <c r="D7" s="44"/>
      <c r="E7" s="44"/>
      <c r="F7" s="44"/>
      <c r="G7" s="44"/>
    </row>
    <row r="9" spans="1:13" ht="15.75">
      <c r="A9" s="234" t="s">
        <v>1</v>
      </c>
      <c r="B9" s="234"/>
      <c r="C9" s="234"/>
      <c r="D9" s="234"/>
      <c r="E9" s="234"/>
      <c r="F9" s="234"/>
      <c r="G9" s="234"/>
    </row>
    <row r="10" spans="1:13" ht="15.75">
      <c r="A10" s="234" t="s">
        <v>36</v>
      </c>
      <c r="B10" s="234"/>
      <c r="C10" s="234"/>
      <c r="D10" s="234"/>
      <c r="E10" s="234"/>
      <c r="F10" s="234"/>
      <c r="G10" s="234"/>
    </row>
    <row r="12" spans="1:13">
      <c r="A12" s="235" t="s">
        <v>0</v>
      </c>
      <c r="B12" s="232" t="s">
        <v>2</v>
      </c>
      <c r="C12" s="176"/>
      <c r="D12" s="232" t="s">
        <v>9</v>
      </c>
      <c r="E12" s="232" t="s">
        <v>3</v>
      </c>
      <c r="F12" s="232"/>
      <c r="G12" s="232" t="s">
        <v>8</v>
      </c>
      <c r="H12" s="243" t="s">
        <v>118</v>
      </c>
      <c r="I12" s="237" t="s">
        <v>123</v>
      </c>
      <c r="J12" s="237" t="s">
        <v>124</v>
      </c>
    </row>
    <row r="13" spans="1:13" ht="63.75">
      <c r="A13" s="235"/>
      <c r="B13" s="232"/>
      <c r="C13" s="176" t="s">
        <v>12</v>
      </c>
      <c r="D13" s="232"/>
      <c r="E13" s="176" t="s">
        <v>4</v>
      </c>
      <c r="F13" s="176" t="s">
        <v>5</v>
      </c>
      <c r="G13" s="232"/>
      <c r="H13" s="244"/>
      <c r="I13" s="245"/>
      <c r="J13" s="245"/>
    </row>
    <row r="14" spans="1:13">
      <c r="A14" s="212">
        <v>1</v>
      </c>
      <c r="B14" s="212">
        <v>2</v>
      </c>
      <c r="C14" s="212">
        <v>3</v>
      </c>
      <c r="D14" s="212">
        <v>4</v>
      </c>
      <c r="E14" s="212">
        <v>5</v>
      </c>
      <c r="F14" s="225">
        <v>6</v>
      </c>
      <c r="G14" s="212">
        <v>7</v>
      </c>
      <c r="H14" s="213"/>
      <c r="I14" s="214"/>
      <c r="J14" s="214"/>
    </row>
    <row r="15" spans="1:13" s="28" customFormat="1" ht="94.5">
      <c r="A15" s="25">
        <v>1</v>
      </c>
      <c r="B15" s="220" t="s">
        <v>149</v>
      </c>
      <c r="C15" s="180">
        <v>240</v>
      </c>
      <c r="D15" s="25">
        <v>2050</v>
      </c>
      <c r="E15" s="47">
        <f>G15-F15</f>
        <v>2477.6611200000002</v>
      </c>
      <c r="F15" s="82">
        <v>25.026879999999998</v>
      </c>
      <c r="G15" s="47">
        <v>2502.6880000000001</v>
      </c>
      <c r="H15" s="178" t="s">
        <v>127</v>
      </c>
      <c r="I15" s="168" t="s">
        <v>72</v>
      </c>
      <c r="J15" s="168" t="s">
        <v>72</v>
      </c>
      <c r="K15" s="131"/>
      <c r="L15" s="131"/>
      <c r="M15" s="131"/>
    </row>
    <row r="16" spans="1:13" s="28" customFormat="1" ht="78.75">
      <c r="A16" s="25">
        <v>2</v>
      </c>
      <c r="B16" s="216" t="s">
        <v>148</v>
      </c>
      <c r="C16" s="180">
        <v>210</v>
      </c>
      <c r="D16" s="25">
        <v>1350</v>
      </c>
      <c r="E16" s="47">
        <f t="shared" ref="E16:E22" si="0">G16-F16</f>
        <v>1355.20308</v>
      </c>
      <c r="F16" s="82">
        <v>13.68892</v>
      </c>
      <c r="G16" s="47">
        <v>1368.8920000000001</v>
      </c>
      <c r="H16" s="178" t="s">
        <v>120</v>
      </c>
      <c r="I16" s="168" t="s">
        <v>72</v>
      </c>
      <c r="J16" s="168" t="s">
        <v>72</v>
      </c>
      <c r="K16" s="131"/>
    </row>
    <row r="17" spans="1:12" s="28" customFormat="1" ht="94.5">
      <c r="A17" s="25">
        <v>3</v>
      </c>
      <c r="B17" s="216" t="s">
        <v>147</v>
      </c>
      <c r="C17" s="180">
        <v>610</v>
      </c>
      <c r="D17" s="25">
        <v>3300</v>
      </c>
      <c r="E17" s="47">
        <f t="shared" si="0"/>
        <v>4256.8020000000006</v>
      </c>
      <c r="F17" s="82">
        <v>42.997999999999998</v>
      </c>
      <c r="G17" s="47">
        <v>4299.8</v>
      </c>
      <c r="H17" s="178" t="s">
        <v>121</v>
      </c>
      <c r="I17" s="168" t="s">
        <v>72</v>
      </c>
      <c r="J17" s="168" t="s">
        <v>72</v>
      </c>
      <c r="K17" s="131"/>
      <c r="L17" s="131"/>
    </row>
    <row r="18" spans="1:12" s="28" customFormat="1" ht="110.25">
      <c r="A18" s="25">
        <v>4</v>
      </c>
      <c r="B18" s="216" t="s">
        <v>146</v>
      </c>
      <c r="C18" s="180">
        <v>338</v>
      </c>
      <c r="D18" s="25">
        <v>4500</v>
      </c>
      <c r="E18" s="47">
        <f t="shared" si="0"/>
        <v>6302.7023399999998</v>
      </c>
      <c r="F18" s="82">
        <v>63.66366</v>
      </c>
      <c r="G18" s="47">
        <v>6366.366</v>
      </c>
      <c r="H18" s="178" t="s">
        <v>122</v>
      </c>
      <c r="I18" s="112" t="s">
        <v>125</v>
      </c>
      <c r="J18" s="112" t="s">
        <v>126</v>
      </c>
      <c r="K18" s="131"/>
      <c r="L18" s="131"/>
    </row>
    <row r="19" spans="1:12" s="28" customFormat="1" ht="94.5">
      <c r="A19" s="25">
        <v>5</v>
      </c>
      <c r="B19" s="205" t="s">
        <v>145</v>
      </c>
      <c r="C19" s="180">
        <v>480</v>
      </c>
      <c r="D19" s="25">
        <v>5400</v>
      </c>
      <c r="E19" s="47">
        <f t="shared" si="0"/>
        <v>7614.8780400000005</v>
      </c>
      <c r="F19" s="82">
        <v>76.917959999999994</v>
      </c>
      <c r="G19" s="47">
        <v>7691.7960000000003</v>
      </c>
      <c r="H19" s="178" t="s">
        <v>122</v>
      </c>
      <c r="I19" s="112" t="s">
        <v>125</v>
      </c>
      <c r="J19" s="112" t="s">
        <v>126</v>
      </c>
      <c r="K19" s="131"/>
      <c r="L19" s="131"/>
    </row>
    <row r="20" spans="1:12" s="28" customFormat="1" ht="78.75">
      <c r="A20" s="25">
        <v>6</v>
      </c>
      <c r="B20" s="216" t="s">
        <v>141</v>
      </c>
      <c r="C20" s="180">
        <v>228</v>
      </c>
      <c r="D20" s="25">
        <v>1700</v>
      </c>
      <c r="E20" s="47">
        <f t="shared" si="0"/>
        <v>2449.4961499999999</v>
      </c>
      <c r="F20" s="82">
        <f>G20*0.05</f>
        <v>128.92085</v>
      </c>
      <c r="G20" s="47">
        <v>2578.4169999999999</v>
      </c>
      <c r="H20" s="178" t="s">
        <v>119</v>
      </c>
      <c r="I20" s="169" t="s">
        <v>72</v>
      </c>
      <c r="J20" s="169" t="s">
        <v>72</v>
      </c>
      <c r="K20" s="131"/>
    </row>
    <row r="21" spans="1:12" s="28" customFormat="1" ht="78.75">
      <c r="A21" s="25">
        <v>7</v>
      </c>
      <c r="B21" s="216" t="s">
        <v>144</v>
      </c>
      <c r="C21" s="180">
        <v>1336</v>
      </c>
      <c r="D21" s="25">
        <v>11200</v>
      </c>
      <c r="E21" s="47">
        <f t="shared" si="0"/>
        <v>19371.056360000002</v>
      </c>
      <c r="F21" s="82">
        <v>195.66723999999999</v>
      </c>
      <c r="G21" s="47">
        <v>19566.723600000001</v>
      </c>
      <c r="H21" s="178" t="s">
        <v>122</v>
      </c>
      <c r="I21" s="112" t="s">
        <v>125</v>
      </c>
      <c r="J21" s="112" t="s">
        <v>126</v>
      </c>
      <c r="K21" s="131"/>
    </row>
    <row r="22" spans="1:12" s="28" customFormat="1" ht="110.25">
      <c r="A22" s="25">
        <v>8</v>
      </c>
      <c r="B22" s="216" t="s">
        <v>185</v>
      </c>
      <c r="C22" s="180">
        <v>475</v>
      </c>
      <c r="D22" s="25">
        <v>2400</v>
      </c>
      <c r="E22" s="47">
        <f t="shared" si="0"/>
        <v>3397.1772000000001</v>
      </c>
      <c r="F22" s="82">
        <f>G22*0.05</f>
        <v>178.79880000000003</v>
      </c>
      <c r="G22" s="47">
        <v>3575.9760000000001</v>
      </c>
      <c r="H22" s="178"/>
      <c r="I22" s="112"/>
      <c r="J22" s="112"/>
      <c r="K22" s="131"/>
    </row>
    <row r="23" spans="1:12" s="28" customFormat="1" ht="141.75">
      <c r="A23" s="25">
        <v>9</v>
      </c>
      <c r="B23" s="223" t="s">
        <v>143</v>
      </c>
      <c r="C23" s="79">
        <v>280</v>
      </c>
      <c r="D23" s="79">
        <v>0</v>
      </c>
      <c r="E23" s="47">
        <f>G23*0.99</f>
        <v>2071.98486</v>
      </c>
      <c r="F23" s="82">
        <v>20.92914</v>
      </c>
      <c r="G23" s="47">
        <v>2092.9140000000002</v>
      </c>
      <c r="H23" s="178"/>
      <c r="I23" s="112"/>
      <c r="J23" s="112"/>
      <c r="K23" s="131"/>
    </row>
    <row r="24" spans="1:12" s="28" customFormat="1" ht="110.25">
      <c r="A24" s="25">
        <v>10</v>
      </c>
      <c r="B24" s="205" t="s">
        <v>142</v>
      </c>
      <c r="C24" s="180">
        <v>162</v>
      </c>
      <c r="D24" s="25">
        <v>283.5</v>
      </c>
      <c r="E24" s="47">
        <v>703.03885000000002</v>
      </c>
      <c r="F24" s="82">
        <v>53.254150000000003</v>
      </c>
      <c r="G24" s="47">
        <f>E24+F24</f>
        <v>756.29300000000001</v>
      </c>
      <c r="H24" s="178"/>
      <c r="I24" s="112"/>
      <c r="J24" s="112"/>
      <c r="K24" s="131"/>
      <c r="L24" s="131"/>
    </row>
    <row r="25" spans="1:12" s="28" customFormat="1" ht="110.25">
      <c r="A25" s="25">
        <v>11</v>
      </c>
      <c r="B25" s="205" t="s">
        <v>132</v>
      </c>
      <c r="C25" s="180">
        <v>243</v>
      </c>
      <c r="D25" s="25">
        <v>3300</v>
      </c>
      <c r="E25" s="47">
        <v>6399.9652900000001</v>
      </c>
      <c r="F25" s="47">
        <f>G25-E25</f>
        <v>64.646560000000136</v>
      </c>
      <c r="G25" s="47">
        <v>6464.6118500000002</v>
      </c>
      <c r="H25" s="179"/>
      <c r="I25" s="112"/>
      <c r="J25" s="112"/>
      <c r="K25" s="131"/>
      <c r="L25" s="131"/>
    </row>
    <row r="26" spans="1:12" s="28" customFormat="1" ht="94.5">
      <c r="A26" s="25">
        <v>12</v>
      </c>
      <c r="B26" s="205" t="s">
        <v>133</v>
      </c>
      <c r="C26" s="180">
        <v>162</v>
      </c>
      <c r="D26" s="25">
        <v>1970</v>
      </c>
      <c r="E26" s="47">
        <f>G26-F26</f>
        <v>3820.0086499999998</v>
      </c>
      <c r="F26" s="47">
        <v>38.585949999999997</v>
      </c>
      <c r="G26" s="47">
        <v>3858.5945999999999</v>
      </c>
      <c r="H26" s="179"/>
      <c r="I26" s="112"/>
      <c r="J26" s="112"/>
      <c r="K26" s="131"/>
      <c r="L26" s="131"/>
    </row>
    <row r="27" spans="1:12" s="28" customFormat="1" ht="105.75" customHeight="1">
      <c r="A27" s="25">
        <v>13</v>
      </c>
      <c r="B27" s="205" t="s">
        <v>136</v>
      </c>
      <c r="C27" s="180">
        <v>236</v>
      </c>
      <c r="D27" s="25">
        <v>2690</v>
      </c>
      <c r="E27" s="47">
        <f>G27-F27</f>
        <v>6819.1259399999999</v>
      </c>
      <c r="F27" s="47">
        <v>68.88006</v>
      </c>
      <c r="G27" s="47">
        <v>6888.0060000000003</v>
      </c>
      <c r="H27" s="179"/>
      <c r="I27" s="112"/>
      <c r="J27" s="112"/>
      <c r="K27" s="131"/>
      <c r="L27" s="131"/>
    </row>
    <row r="28" spans="1:12" s="28" customFormat="1" ht="94.5">
      <c r="A28" s="25">
        <v>14</v>
      </c>
      <c r="B28" s="205" t="s">
        <v>135</v>
      </c>
      <c r="C28" s="180">
        <v>236</v>
      </c>
      <c r="D28" s="25">
        <v>2150</v>
      </c>
      <c r="E28" s="47">
        <f>G28-F28</f>
        <v>4228.6335300000001</v>
      </c>
      <c r="F28" s="47">
        <v>42.713470000000001</v>
      </c>
      <c r="G28" s="210">
        <v>4271.3469999999998</v>
      </c>
      <c r="H28" s="179"/>
      <c r="I28" s="112"/>
      <c r="J28" s="112"/>
      <c r="K28" s="131"/>
      <c r="L28" s="131"/>
    </row>
    <row r="29" spans="1:12" s="28" customFormat="1" ht="94.5">
      <c r="A29" s="25">
        <v>15</v>
      </c>
      <c r="B29" s="205" t="s">
        <v>134</v>
      </c>
      <c r="C29" s="179">
        <v>464</v>
      </c>
      <c r="D29" s="25">
        <v>5790</v>
      </c>
      <c r="E29" s="47">
        <f>G29-F29</f>
        <v>7545.2523299999993</v>
      </c>
      <c r="F29" s="47">
        <v>76.214669999999998</v>
      </c>
      <c r="G29" s="47">
        <v>7621.4669999999996</v>
      </c>
      <c r="H29" s="179"/>
      <c r="I29" s="112"/>
      <c r="J29" s="112"/>
      <c r="K29" s="131"/>
      <c r="L29" s="131"/>
    </row>
    <row r="30" spans="1:12" s="28" customFormat="1" ht="15.75">
      <c r="A30" s="46"/>
      <c r="B30" s="40" t="s">
        <v>10</v>
      </c>
      <c r="C30" s="23">
        <f>SUM(C15:C29)</f>
        <v>5700</v>
      </c>
      <c r="D30" s="8">
        <f>SUM(D15:D29)</f>
        <v>48083.5</v>
      </c>
      <c r="E30" s="48">
        <f>SUM(E15:E29)</f>
        <v>78812.985740000004</v>
      </c>
      <c r="F30" s="48">
        <f>SUM(F15:F29)</f>
        <v>1090.9063100000001</v>
      </c>
      <c r="G30" s="48">
        <f>E30+F30</f>
        <v>79903.892050000009</v>
      </c>
      <c r="H30" s="71"/>
      <c r="I30" s="167"/>
      <c r="J30" s="167"/>
      <c r="K30" s="131"/>
    </row>
    <row r="31" spans="1:12">
      <c r="E31" s="49"/>
      <c r="I31" s="49"/>
      <c r="J31" s="49"/>
    </row>
    <row r="32" spans="1:12">
      <c r="E32" s="65"/>
    </row>
    <row r="33" spans="4:6">
      <c r="E33" s="49"/>
      <c r="F33" s="49"/>
    </row>
    <row r="34" spans="4:6">
      <c r="E34" s="39"/>
    </row>
    <row r="39" spans="4:6" ht="18.75">
      <c r="D39" s="106"/>
    </row>
    <row r="40" spans="4:6" ht="18.75">
      <c r="D40" s="106"/>
      <c r="E40" s="39"/>
    </row>
    <row r="41" spans="4:6" ht="18.75">
      <c r="D41" s="107"/>
    </row>
    <row r="42" spans="4:6" ht="18.75">
      <c r="D42" s="107"/>
    </row>
  </sheetData>
  <mergeCells count="15">
    <mergeCell ref="D6:G6"/>
    <mergeCell ref="D2:E2"/>
    <mergeCell ref="D3:G3"/>
    <mergeCell ref="D4:G4"/>
    <mergeCell ref="D5:G5"/>
    <mergeCell ref="H12:H13"/>
    <mergeCell ref="I12:I13"/>
    <mergeCell ref="J12:J13"/>
    <mergeCell ref="A9:G9"/>
    <mergeCell ref="A10:G10"/>
    <mergeCell ref="A12:A13"/>
    <mergeCell ref="B12:B13"/>
    <mergeCell ref="D12:D13"/>
    <mergeCell ref="E12:F12"/>
    <mergeCell ref="G12:G13"/>
  </mergeCells>
  <pageMargins left="1.1811023622047245" right="0.59055118110236227" top="0.59055118110236227" bottom="0.78740157480314965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topLeftCell="A6" zoomScale="72" zoomScaleNormal="72" workbookViewId="0">
      <selection activeCell="A13" sqref="A13:G25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9.42578125" customWidth="1"/>
    <col min="5" max="5" width="13.7109375" customWidth="1"/>
    <col min="6" max="6" width="11.42578125" customWidth="1"/>
    <col min="7" max="7" width="13.85546875" customWidth="1"/>
    <col min="9" max="9" width="13.85546875" bestFit="1" customWidth="1"/>
    <col min="10" max="10" width="17.42578125" customWidth="1"/>
  </cols>
  <sheetData>
    <row r="1" spans="1:8">
      <c r="D1" s="44"/>
      <c r="E1" s="44"/>
      <c r="F1" s="44"/>
      <c r="G1" s="44"/>
      <c r="H1" s="83"/>
    </row>
    <row r="2" spans="1:8">
      <c r="D2" s="44"/>
      <c r="E2" s="44"/>
      <c r="F2" s="44"/>
      <c r="G2" s="44"/>
      <c r="H2" s="83"/>
    </row>
    <row r="3" spans="1:8" ht="12.75" hidden="1" customHeight="1">
      <c r="B3" s="44"/>
      <c r="C3" s="44"/>
      <c r="D3" s="44"/>
      <c r="E3" s="44" t="s">
        <v>38</v>
      </c>
      <c r="F3" s="44"/>
      <c r="G3" s="44"/>
      <c r="H3" s="83"/>
    </row>
    <row r="4" spans="1:8" ht="12.75" hidden="1" customHeight="1">
      <c r="B4" s="44"/>
      <c r="C4" s="44"/>
      <c r="D4" s="44" t="s">
        <v>14</v>
      </c>
      <c r="E4" s="44"/>
      <c r="F4" s="44"/>
      <c r="G4" s="44"/>
      <c r="H4" s="83"/>
    </row>
    <row r="5" spans="1:8" ht="12" hidden="1" customHeight="1">
      <c r="B5" s="44"/>
      <c r="C5" s="44"/>
      <c r="D5" s="44" t="s">
        <v>13</v>
      </c>
      <c r="E5" s="44"/>
      <c r="F5" s="44"/>
      <c r="G5" s="44"/>
      <c r="H5" s="83"/>
    </row>
    <row r="6" spans="1:8" ht="15.75">
      <c r="D6" s="231" t="s">
        <v>200</v>
      </c>
      <c r="E6" s="231"/>
      <c r="F6" s="156"/>
      <c r="G6" s="156"/>
      <c r="H6" s="83"/>
    </row>
    <row r="7" spans="1:8" ht="15.75">
      <c r="D7" s="231" t="s">
        <v>6</v>
      </c>
      <c r="E7" s="231"/>
      <c r="F7" s="231"/>
      <c r="G7" s="231"/>
      <c r="H7" s="83"/>
    </row>
    <row r="8" spans="1:8" ht="15.75">
      <c r="D8" s="231" t="s">
        <v>7</v>
      </c>
      <c r="E8" s="231"/>
      <c r="F8" s="231"/>
      <c r="G8" s="231"/>
      <c r="H8" s="83"/>
    </row>
    <row r="9" spans="1:8" ht="15.75">
      <c r="D9" s="231" t="s">
        <v>80</v>
      </c>
      <c r="E9" s="231"/>
      <c r="F9" s="231"/>
      <c r="G9" s="231"/>
      <c r="H9" s="83"/>
    </row>
    <row r="10" spans="1:8" ht="30" customHeight="1">
      <c r="D10" s="238" t="s">
        <v>97</v>
      </c>
      <c r="E10" s="238"/>
      <c r="F10" s="238"/>
      <c r="G10" s="238"/>
      <c r="H10" s="83"/>
    </row>
    <row r="11" spans="1:8">
      <c r="D11" s="154"/>
      <c r="E11" s="154"/>
      <c r="F11" s="154"/>
      <c r="G11" s="154"/>
      <c r="H11" s="83"/>
    </row>
    <row r="12" spans="1:8">
      <c r="H12" s="83"/>
    </row>
    <row r="13" spans="1:8" ht="15.75">
      <c r="A13" s="234" t="s">
        <v>1</v>
      </c>
      <c r="B13" s="234"/>
      <c r="C13" s="234"/>
      <c r="D13" s="234"/>
      <c r="E13" s="234"/>
      <c r="F13" s="234"/>
      <c r="G13" s="234"/>
      <c r="H13" s="83"/>
    </row>
    <row r="14" spans="1:8" ht="15.75">
      <c r="A14" s="234" t="s">
        <v>45</v>
      </c>
      <c r="B14" s="234"/>
      <c r="C14" s="234"/>
      <c r="D14" s="234"/>
      <c r="E14" s="234"/>
      <c r="F14" s="234"/>
      <c r="G14" s="234"/>
      <c r="H14" s="83"/>
    </row>
    <row r="15" spans="1:8">
      <c r="H15" s="83"/>
    </row>
    <row r="16" spans="1:8">
      <c r="A16" s="235" t="s">
        <v>0</v>
      </c>
      <c r="B16" s="241" t="s">
        <v>2</v>
      </c>
      <c r="C16" s="199"/>
      <c r="D16" s="241" t="s">
        <v>9</v>
      </c>
      <c r="E16" s="241" t="s">
        <v>3</v>
      </c>
      <c r="F16" s="241"/>
      <c r="G16" s="241" t="s">
        <v>8</v>
      </c>
      <c r="H16" s="83"/>
    </row>
    <row r="17" spans="1:9" ht="76.5" customHeight="1">
      <c r="A17" s="235"/>
      <c r="B17" s="241"/>
      <c r="C17" s="199" t="s">
        <v>12</v>
      </c>
      <c r="D17" s="241"/>
      <c r="E17" s="199" t="s">
        <v>4</v>
      </c>
      <c r="F17" s="199" t="s">
        <v>5</v>
      </c>
      <c r="G17" s="241"/>
      <c r="H17" s="83"/>
    </row>
    <row r="18" spans="1:9" s="28" customFormat="1" ht="15">
      <c r="A18" s="25">
        <v>1</v>
      </c>
      <c r="B18" s="224">
        <v>2</v>
      </c>
      <c r="C18" s="224">
        <v>3</v>
      </c>
      <c r="D18" s="224">
        <v>4</v>
      </c>
      <c r="E18" s="224">
        <v>5</v>
      </c>
      <c r="F18" s="224">
        <v>6</v>
      </c>
      <c r="G18" s="224">
        <v>7</v>
      </c>
      <c r="H18" s="157"/>
      <c r="I18" s="92"/>
    </row>
    <row r="19" spans="1:9" s="28" customFormat="1" ht="141.75">
      <c r="A19" s="25">
        <v>1</v>
      </c>
      <c r="B19" s="38" t="s">
        <v>192</v>
      </c>
      <c r="C19" s="179">
        <v>450</v>
      </c>
      <c r="D19" s="25">
        <v>6250</v>
      </c>
      <c r="E19" s="47">
        <f>G19-F19</f>
        <v>7580.4548199999999</v>
      </c>
      <c r="F19" s="47">
        <v>76.570260000000005</v>
      </c>
      <c r="G19" s="47">
        <v>7657.0250800000003</v>
      </c>
      <c r="H19" s="93"/>
      <c r="I19" s="92"/>
    </row>
    <row r="20" spans="1:9" s="28" customFormat="1" ht="126">
      <c r="A20" s="25">
        <v>2</v>
      </c>
      <c r="B20" s="38" t="s">
        <v>191</v>
      </c>
      <c r="C20" s="206">
        <v>386</v>
      </c>
      <c r="D20" s="25">
        <v>1930</v>
      </c>
      <c r="E20" s="47">
        <f>G20-F20</f>
        <v>4527.5937300000005</v>
      </c>
      <c r="F20" s="47">
        <v>45.733269999999997</v>
      </c>
      <c r="G20" s="47">
        <v>4573.3270000000002</v>
      </c>
      <c r="H20" s="93"/>
      <c r="I20" s="92"/>
    </row>
    <row r="21" spans="1:9" s="28" customFormat="1" ht="157.5">
      <c r="A21" s="25">
        <v>3</v>
      </c>
      <c r="B21" s="38" t="s">
        <v>193</v>
      </c>
      <c r="C21" s="180">
        <v>900</v>
      </c>
      <c r="D21" s="25">
        <v>9750</v>
      </c>
      <c r="E21" s="47">
        <v>16898.611389999998</v>
      </c>
      <c r="F21" s="47">
        <f>G21*0.01</f>
        <v>170.69304434343431</v>
      </c>
      <c r="G21" s="47">
        <f>E21*100/99</f>
        <v>17069.30443434343</v>
      </c>
      <c r="H21" s="93"/>
      <c r="I21" s="92"/>
    </row>
    <row r="22" spans="1:9" s="28" customFormat="1" ht="157.5">
      <c r="A22" s="25">
        <v>4</v>
      </c>
      <c r="B22" s="38" t="s">
        <v>138</v>
      </c>
      <c r="C22" s="179">
        <v>488</v>
      </c>
      <c r="D22" s="25">
        <v>4918</v>
      </c>
      <c r="E22" s="47">
        <f>G22-F22</f>
        <v>6755.5035900000003</v>
      </c>
      <c r="F22" s="47">
        <v>68.237409999999997</v>
      </c>
      <c r="G22" s="47">
        <v>6823.741</v>
      </c>
      <c r="H22" s="93"/>
      <c r="I22" s="92"/>
    </row>
    <row r="23" spans="1:9" s="28" customFormat="1" ht="157.5">
      <c r="A23" s="25">
        <v>5</v>
      </c>
      <c r="B23" s="38" t="s">
        <v>139</v>
      </c>
      <c r="C23" s="179">
        <v>466</v>
      </c>
      <c r="D23" s="25">
        <v>5710</v>
      </c>
      <c r="E23" s="47">
        <f>G23-F23</f>
        <v>7425</v>
      </c>
      <c r="F23" s="47">
        <v>75</v>
      </c>
      <c r="G23" s="47">
        <v>7500</v>
      </c>
      <c r="H23" s="93"/>
      <c r="I23" s="92"/>
    </row>
    <row r="24" spans="1:9" s="28" customFormat="1" ht="157.5">
      <c r="A24" s="25">
        <v>6</v>
      </c>
      <c r="B24" s="38" t="s">
        <v>140</v>
      </c>
      <c r="C24" s="179">
        <v>248</v>
      </c>
      <c r="D24" s="25">
        <v>5061</v>
      </c>
      <c r="E24" s="47">
        <f>G24-F24</f>
        <v>6812.8364700000002</v>
      </c>
      <c r="F24" s="47">
        <v>68.81653</v>
      </c>
      <c r="G24" s="47">
        <v>6881.6530000000002</v>
      </c>
      <c r="H24" s="93"/>
      <c r="I24" s="92"/>
    </row>
    <row r="25" spans="1:9" ht="18.75">
      <c r="A25" s="46"/>
      <c r="B25" s="200" t="s">
        <v>10</v>
      </c>
      <c r="C25" s="80">
        <f>SUM(C19:C24)</f>
        <v>2938</v>
      </c>
      <c r="D25" s="80">
        <f>SUM(D19:D24)</f>
        <v>33619</v>
      </c>
      <c r="E25" s="201">
        <f>SUM(E19:E24)</f>
        <v>50000</v>
      </c>
      <c r="F25" s="201">
        <f>SUM(F19:F24)</f>
        <v>505.05051434343432</v>
      </c>
      <c r="G25" s="201">
        <f>E25+F25</f>
        <v>50505.050514343435</v>
      </c>
      <c r="H25" s="83"/>
      <c r="I25" s="49"/>
    </row>
    <row r="26" spans="1:9">
      <c r="A26" s="83"/>
      <c r="B26" s="157"/>
      <c r="C26" s="157"/>
      <c r="D26" s="157"/>
      <c r="E26" s="157"/>
      <c r="F26" s="157"/>
      <c r="G26" s="157"/>
      <c r="H26" s="83"/>
      <c r="I26" s="49"/>
    </row>
    <row r="27" spans="1:9">
      <c r="A27" s="83"/>
      <c r="B27" s="83"/>
      <c r="C27" s="83"/>
      <c r="D27" s="83"/>
      <c r="E27" s="158"/>
      <c r="F27" s="83"/>
      <c r="G27" s="83"/>
      <c r="H27" s="83"/>
    </row>
    <row r="28" spans="1:9">
      <c r="E28" s="49"/>
      <c r="G28" s="49"/>
      <c r="I28" s="49"/>
    </row>
    <row r="29" spans="1:9">
      <c r="E29" s="49"/>
      <c r="F29" s="65"/>
    </row>
    <row r="30" spans="1:9">
      <c r="E30" s="39"/>
      <c r="F30" s="49"/>
    </row>
    <row r="31" spans="1:9">
      <c r="E31" s="49"/>
    </row>
  </sheetData>
  <mergeCells count="12">
    <mergeCell ref="D6:E6"/>
    <mergeCell ref="G16:G17"/>
    <mergeCell ref="A14:G14"/>
    <mergeCell ref="D7:G7"/>
    <mergeCell ref="D8:G8"/>
    <mergeCell ref="D9:G9"/>
    <mergeCell ref="D10:G10"/>
    <mergeCell ref="A13:G13"/>
    <mergeCell ref="A16:A17"/>
    <mergeCell ref="B16:B17"/>
    <mergeCell ref="D16:D17"/>
    <mergeCell ref="E16:F16"/>
  </mergeCells>
  <pageMargins left="1.1023622047244095" right="0.31496062992125984" top="0.74803149606299213" bottom="0.55118110236220474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6"/>
  <sheetViews>
    <sheetView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44"/>
      <c r="F1" s="44"/>
      <c r="G1" s="44"/>
    </row>
    <row r="2" spans="1:12">
      <c r="E2" s="44"/>
      <c r="F2" s="44"/>
      <c r="G2" s="44"/>
    </row>
    <row r="3" spans="1:12" ht="15.75">
      <c r="B3" s="44"/>
      <c r="C3" s="44"/>
      <c r="D3" s="231" t="s">
        <v>101</v>
      </c>
      <c r="E3" s="231"/>
      <c r="F3" s="231"/>
      <c r="G3" s="123"/>
      <c r="H3" s="83"/>
      <c r="I3" s="83"/>
      <c r="J3" s="83"/>
      <c r="K3" s="83"/>
      <c r="L3" s="83"/>
    </row>
    <row r="4" spans="1:12" ht="15.75" hidden="1" customHeight="1">
      <c r="B4" s="44"/>
      <c r="C4" s="44"/>
      <c r="D4" s="123"/>
      <c r="E4" s="123" t="s">
        <v>38</v>
      </c>
      <c r="F4" s="123"/>
      <c r="G4" s="123"/>
      <c r="H4" s="83"/>
      <c r="I4" s="83"/>
      <c r="J4" s="83"/>
      <c r="K4" s="83"/>
      <c r="L4" s="83"/>
    </row>
    <row r="5" spans="1:12" ht="15.75" hidden="1" customHeight="1">
      <c r="B5" s="44"/>
      <c r="C5" s="44"/>
      <c r="D5" s="123" t="s">
        <v>14</v>
      </c>
      <c r="E5" s="123"/>
      <c r="F5" s="123"/>
      <c r="G5" s="123"/>
      <c r="H5" s="83"/>
      <c r="I5" s="83"/>
      <c r="J5" s="83"/>
      <c r="K5" s="83"/>
      <c r="L5" s="83"/>
    </row>
    <row r="6" spans="1:12" ht="12" hidden="1" customHeight="1">
      <c r="B6" s="44"/>
      <c r="C6" s="44"/>
      <c r="D6" s="123" t="s">
        <v>13</v>
      </c>
      <c r="E6" s="123"/>
      <c r="F6" s="123"/>
      <c r="G6" s="123"/>
      <c r="H6" s="83"/>
      <c r="I6" s="83"/>
      <c r="J6" s="83"/>
      <c r="K6" s="83"/>
      <c r="L6" s="83"/>
    </row>
    <row r="7" spans="1:12" ht="15.75">
      <c r="D7" s="246" t="s">
        <v>6</v>
      </c>
      <c r="E7" s="246"/>
      <c r="F7" s="246"/>
      <c r="G7" s="246"/>
      <c r="H7" s="83"/>
      <c r="I7" s="83"/>
      <c r="J7" s="83"/>
      <c r="K7" s="83"/>
      <c r="L7" s="83"/>
    </row>
    <row r="8" spans="1:12" ht="15.75">
      <c r="D8" s="231" t="s">
        <v>7</v>
      </c>
      <c r="E8" s="231"/>
      <c r="F8" s="231"/>
      <c r="G8" s="231"/>
      <c r="H8" s="83"/>
      <c r="I8" s="83"/>
      <c r="J8" s="83"/>
      <c r="K8" s="83"/>
      <c r="L8" s="83"/>
    </row>
    <row r="9" spans="1:12" ht="15.75">
      <c r="D9" s="231" t="s">
        <v>80</v>
      </c>
      <c r="E9" s="231"/>
      <c r="F9" s="231"/>
      <c r="G9" s="231"/>
      <c r="H9" s="83"/>
      <c r="I9" s="83"/>
      <c r="J9" s="83"/>
      <c r="K9" s="83"/>
      <c r="L9" s="83"/>
    </row>
    <row r="10" spans="1:12" ht="30.75" customHeight="1">
      <c r="D10" s="238" t="s">
        <v>97</v>
      </c>
      <c r="E10" s="238"/>
      <c r="F10" s="238"/>
      <c r="G10" s="238"/>
      <c r="H10" s="83"/>
      <c r="I10" s="83"/>
      <c r="J10" s="83"/>
      <c r="K10" s="83"/>
      <c r="L10" s="83"/>
    </row>
    <row r="11" spans="1:12">
      <c r="D11" s="233"/>
      <c r="E11" s="233"/>
      <c r="F11" s="233"/>
      <c r="G11" s="233"/>
      <c r="H11" s="83"/>
      <c r="I11" s="83"/>
      <c r="J11" s="83"/>
      <c r="K11" s="83"/>
      <c r="L11" s="83"/>
    </row>
    <row r="12" spans="1:12" ht="15.75">
      <c r="A12" s="234" t="s">
        <v>1</v>
      </c>
      <c r="B12" s="234"/>
      <c r="C12" s="234"/>
      <c r="D12" s="234"/>
      <c r="E12" s="234"/>
      <c r="F12" s="234"/>
      <c r="G12" s="234"/>
      <c r="H12" s="83"/>
      <c r="I12" s="83"/>
      <c r="J12" s="83"/>
      <c r="K12" s="83"/>
      <c r="L12" s="83"/>
    </row>
    <row r="13" spans="1:12" ht="15.75">
      <c r="A13" s="234" t="s">
        <v>92</v>
      </c>
      <c r="B13" s="234"/>
      <c r="C13" s="234"/>
      <c r="D13" s="234"/>
      <c r="E13" s="234"/>
      <c r="F13" s="234"/>
      <c r="G13" s="234"/>
      <c r="H13" s="83"/>
      <c r="I13" s="83"/>
      <c r="J13" s="83"/>
      <c r="K13" s="83"/>
      <c r="L13" s="83"/>
    </row>
    <row r="14" spans="1:12">
      <c r="H14" s="83"/>
      <c r="I14" s="83"/>
      <c r="J14" s="83"/>
      <c r="K14" s="83"/>
      <c r="L14" s="83"/>
    </row>
    <row r="15" spans="1:12">
      <c r="A15" s="235" t="s">
        <v>0</v>
      </c>
      <c r="B15" s="232" t="s">
        <v>2</v>
      </c>
      <c r="C15" s="153"/>
      <c r="D15" s="232" t="s">
        <v>9</v>
      </c>
      <c r="E15" s="232" t="s">
        <v>3</v>
      </c>
      <c r="F15" s="232"/>
      <c r="G15" s="232" t="s">
        <v>8</v>
      </c>
      <c r="H15" s="83"/>
      <c r="I15" s="83"/>
      <c r="J15" s="83"/>
      <c r="K15" s="83"/>
      <c r="L15" s="83"/>
    </row>
    <row r="16" spans="1:12" ht="63.75">
      <c r="A16" s="235"/>
      <c r="B16" s="232"/>
      <c r="C16" s="153" t="s">
        <v>12</v>
      </c>
      <c r="D16" s="232"/>
      <c r="E16" s="153" t="s">
        <v>4</v>
      </c>
      <c r="F16" s="153" t="s">
        <v>5</v>
      </c>
      <c r="G16" s="232"/>
      <c r="H16" s="83"/>
      <c r="I16" s="83"/>
      <c r="J16" s="83"/>
      <c r="K16" s="83"/>
      <c r="L16" s="83"/>
    </row>
    <row r="17" spans="1:12">
      <c r="A17" s="155">
        <v>1</v>
      </c>
      <c r="B17" s="153">
        <v>2</v>
      </c>
      <c r="C17" s="153">
        <v>3</v>
      </c>
      <c r="D17" s="153">
        <v>4</v>
      </c>
      <c r="E17" s="153">
        <v>5</v>
      </c>
      <c r="F17" s="99">
        <v>6</v>
      </c>
      <c r="G17" s="153">
        <v>7</v>
      </c>
      <c r="H17" s="83"/>
      <c r="I17" s="83"/>
      <c r="J17" s="83"/>
      <c r="K17" s="83"/>
      <c r="L17" s="83"/>
    </row>
    <row r="18" spans="1:12" ht="123" customHeight="1">
      <c r="A18" s="30">
        <v>1</v>
      </c>
      <c r="B18" s="41" t="s">
        <v>194</v>
      </c>
      <c r="C18" s="23">
        <v>1360</v>
      </c>
      <c r="D18" s="30">
        <v>9850</v>
      </c>
      <c r="E18" s="50">
        <f>G18-F18</f>
        <v>15840</v>
      </c>
      <c r="F18" s="50">
        <f>0.01*G18</f>
        <v>160</v>
      </c>
      <c r="G18" s="50">
        <v>16000</v>
      </c>
      <c r="H18" s="83"/>
      <c r="I18" s="83"/>
      <c r="J18" s="83"/>
      <c r="K18" s="83"/>
      <c r="L18" s="83"/>
    </row>
    <row r="19" spans="1:12" ht="155.25" customHeight="1">
      <c r="A19" s="30">
        <v>2</v>
      </c>
      <c r="B19" s="41" t="s">
        <v>151</v>
      </c>
      <c r="C19" s="23">
        <v>643</v>
      </c>
      <c r="D19" s="30">
        <v>7700</v>
      </c>
      <c r="E19" s="50">
        <v>12875</v>
      </c>
      <c r="F19" s="50">
        <f>G19-E19</f>
        <v>130.05050505050531</v>
      </c>
      <c r="G19" s="50">
        <f>E19*100/99</f>
        <v>13005.050505050505</v>
      </c>
      <c r="H19" s="83"/>
      <c r="I19" s="83"/>
      <c r="J19" s="83"/>
      <c r="K19" s="83"/>
      <c r="L19" s="83"/>
    </row>
    <row r="20" spans="1:12" ht="156" customHeight="1">
      <c r="A20" s="30">
        <v>3</v>
      </c>
      <c r="B20" s="41" t="s">
        <v>150</v>
      </c>
      <c r="C20" s="23">
        <v>831</v>
      </c>
      <c r="D20" s="30">
        <v>5817</v>
      </c>
      <c r="E20" s="50">
        <f>G20-F20</f>
        <v>11880</v>
      </c>
      <c r="F20" s="50">
        <f>G20*0.01</f>
        <v>120</v>
      </c>
      <c r="G20" s="50">
        <v>12000</v>
      </c>
      <c r="H20" s="83"/>
      <c r="I20" s="83"/>
      <c r="J20" s="83"/>
      <c r="K20" s="83"/>
      <c r="L20" s="83"/>
    </row>
    <row r="21" spans="1:12" ht="110.25">
      <c r="A21" s="30">
        <v>4</v>
      </c>
      <c r="B21" s="41" t="s">
        <v>137</v>
      </c>
      <c r="C21" s="23">
        <v>497</v>
      </c>
      <c r="D21" s="30">
        <v>2485</v>
      </c>
      <c r="E21" s="50">
        <f>G21-F21</f>
        <v>4950</v>
      </c>
      <c r="F21" s="50">
        <f>G21*0.01</f>
        <v>50</v>
      </c>
      <c r="G21" s="50">
        <v>5000</v>
      </c>
      <c r="H21" s="83"/>
      <c r="I21" s="83"/>
      <c r="J21" s="83"/>
      <c r="K21" s="83"/>
      <c r="L21" s="83"/>
    </row>
    <row r="22" spans="1:12" ht="127.5" customHeight="1">
      <c r="A22" s="30">
        <v>5</v>
      </c>
      <c r="B22" s="41" t="s">
        <v>195</v>
      </c>
      <c r="C22" s="23">
        <v>726</v>
      </c>
      <c r="D22" s="30">
        <v>4356</v>
      </c>
      <c r="E22" s="50">
        <f>G22-F22</f>
        <v>4455</v>
      </c>
      <c r="F22" s="50">
        <f>G22*0.01</f>
        <v>45</v>
      </c>
      <c r="G22" s="50">
        <v>4500</v>
      </c>
      <c r="H22" s="83"/>
      <c r="I22" s="83"/>
      <c r="J22" s="83"/>
      <c r="K22" s="83"/>
      <c r="L22" s="83"/>
    </row>
    <row r="23" spans="1:12" ht="15.75">
      <c r="A23" s="90"/>
      <c r="B23" s="70" t="s">
        <v>10</v>
      </c>
      <c r="C23" s="94">
        <f>SUM(C18:C22)</f>
        <v>4057</v>
      </c>
      <c r="D23" s="94">
        <f>SUM(D18:D22)</f>
        <v>30208</v>
      </c>
      <c r="E23" s="129">
        <f>SUM(E18:E22)</f>
        <v>50000</v>
      </c>
      <c r="F23" s="129">
        <f>SUM(F18:F22)</f>
        <v>505.05050505050531</v>
      </c>
      <c r="G23" s="129">
        <f>E23+F23</f>
        <v>50505.050505050502</v>
      </c>
      <c r="H23" s="83"/>
      <c r="I23" s="83"/>
      <c r="J23" s="83"/>
      <c r="K23" s="83"/>
      <c r="L23" s="83"/>
    </row>
    <row r="24" spans="1:12">
      <c r="A24" s="83"/>
      <c r="B24" s="83"/>
      <c r="C24" s="83"/>
      <c r="D24" s="83"/>
      <c r="E24" s="85"/>
      <c r="F24" s="83"/>
      <c r="G24" s="83"/>
      <c r="H24" s="83"/>
      <c r="I24" s="83"/>
      <c r="J24" s="83"/>
      <c r="K24" s="83"/>
      <c r="L24" s="83"/>
    </row>
    <row r="25" spans="1:12">
      <c r="A25" s="83"/>
      <c r="B25" s="83"/>
      <c r="C25" s="83"/>
      <c r="D25" s="83"/>
      <c r="E25" s="83"/>
      <c r="F25" s="83"/>
      <c r="G25" s="85"/>
      <c r="H25" s="85"/>
      <c r="I25" s="83"/>
      <c r="J25" s="83"/>
      <c r="K25" s="83"/>
      <c r="L25" s="83"/>
    </row>
    <row r="26" spans="1:12">
      <c r="E26" s="49"/>
      <c r="G26" s="175"/>
      <c r="I26" s="49"/>
    </row>
  </sheetData>
  <mergeCells count="13">
    <mergeCell ref="D3:F3"/>
    <mergeCell ref="D11:G11"/>
    <mergeCell ref="D7:G7"/>
    <mergeCell ref="D8:G8"/>
    <mergeCell ref="D9:G9"/>
    <mergeCell ref="D10:G10"/>
    <mergeCell ref="A12:G12"/>
    <mergeCell ref="A13:G13"/>
    <mergeCell ref="A15:A16"/>
    <mergeCell ref="B15:B16"/>
    <mergeCell ref="D15:D16"/>
    <mergeCell ref="E15:F15"/>
    <mergeCell ref="G15:G16"/>
  </mergeCells>
  <pageMargins left="1.1023622047244095" right="0.31496062992125984" top="0.55118110236220474" bottom="0.55118110236220474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2"/>
  <sheetViews>
    <sheetView topLeftCell="A11"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 ht="6" customHeight="1">
      <c r="E1" s="44"/>
      <c r="F1" s="44"/>
      <c r="G1" s="44"/>
    </row>
    <row r="2" spans="1:12">
      <c r="E2" s="44"/>
      <c r="F2" s="44"/>
      <c r="G2" s="44"/>
    </row>
    <row r="3" spans="1:12" ht="15.75">
      <c r="B3" s="44"/>
      <c r="C3" s="44"/>
      <c r="D3" s="231" t="s">
        <v>188</v>
      </c>
      <c r="E3" s="231"/>
      <c r="F3" s="231"/>
      <c r="G3" s="123"/>
      <c r="H3" s="83"/>
      <c r="I3" s="83"/>
      <c r="J3" s="83"/>
      <c r="K3" s="83"/>
      <c r="L3" s="83"/>
    </row>
    <row r="4" spans="1:12" ht="15.75" hidden="1" customHeight="1">
      <c r="B4" s="44"/>
      <c r="C4" s="44"/>
      <c r="D4" s="123"/>
      <c r="E4" s="123" t="s">
        <v>38</v>
      </c>
      <c r="F4" s="123"/>
      <c r="G4" s="123"/>
      <c r="H4" s="83"/>
      <c r="I4" s="83"/>
      <c r="J4" s="83"/>
      <c r="K4" s="83"/>
      <c r="L4" s="83"/>
    </row>
    <row r="5" spans="1:12" ht="15.75" hidden="1" customHeight="1">
      <c r="B5" s="44"/>
      <c r="C5" s="44"/>
      <c r="D5" s="123" t="s">
        <v>14</v>
      </c>
      <c r="E5" s="123"/>
      <c r="F5" s="123"/>
      <c r="G5" s="123"/>
      <c r="H5" s="83"/>
      <c r="I5" s="83"/>
      <c r="J5" s="83"/>
      <c r="K5" s="83"/>
      <c r="L5" s="83"/>
    </row>
    <row r="6" spans="1:12" ht="12" hidden="1" customHeight="1">
      <c r="B6" s="44"/>
      <c r="C6" s="44"/>
      <c r="D6" s="123" t="s">
        <v>13</v>
      </c>
      <c r="E6" s="123"/>
      <c r="F6" s="123"/>
      <c r="G6" s="123"/>
      <c r="H6" s="83"/>
      <c r="I6" s="83"/>
      <c r="J6" s="83"/>
      <c r="K6" s="83"/>
      <c r="L6" s="83"/>
    </row>
    <row r="7" spans="1:12" ht="15.75">
      <c r="D7" s="246" t="s">
        <v>6</v>
      </c>
      <c r="E7" s="246"/>
      <c r="F7" s="246"/>
      <c r="G7" s="246"/>
      <c r="H7" s="83"/>
      <c r="I7" s="83"/>
      <c r="J7" s="83"/>
      <c r="K7" s="83"/>
      <c r="L7" s="83"/>
    </row>
    <row r="8" spans="1:12" ht="15.75">
      <c r="D8" s="231" t="s">
        <v>7</v>
      </c>
      <c r="E8" s="231"/>
      <c r="F8" s="231"/>
      <c r="G8" s="231"/>
      <c r="H8" s="83"/>
      <c r="I8" s="83"/>
      <c r="J8" s="83"/>
      <c r="K8" s="83"/>
      <c r="L8" s="83"/>
    </row>
    <row r="9" spans="1:12" ht="15.75">
      <c r="D9" s="231" t="s">
        <v>80</v>
      </c>
      <c r="E9" s="231"/>
      <c r="F9" s="231"/>
      <c r="G9" s="231"/>
      <c r="H9" s="83"/>
      <c r="I9" s="83"/>
      <c r="J9" s="83"/>
      <c r="K9" s="83"/>
      <c r="L9" s="83"/>
    </row>
    <row r="10" spans="1:12" ht="30.75" customHeight="1">
      <c r="D10" s="238" t="s">
        <v>97</v>
      </c>
      <c r="E10" s="238"/>
      <c r="F10" s="238"/>
      <c r="G10" s="238"/>
      <c r="H10" s="83"/>
      <c r="I10" s="83"/>
      <c r="J10" s="83"/>
      <c r="K10" s="83"/>
      <c r="L10" s="83"/>
    </row>
    <row r="11" spans="1:12">
      <c r="D11" s="233"/>
      <c r="E11" s="233"/>
      <c r="F11" s="233"/>
      <c r="G11" s="233"/>
      <c r="H11" s="83"/>
      <c r="I11" s="83"/>
      <c r="J11" s="83"/>
      <c r="K11" s="83"/>
      <c r="L11" s="83"/>
    </row>
    <row r="12" spans="1:12" ht="15.75">
      <c r="A12" s="234" t="s">
        <v>1</v>
      </c>
      <c r="B12" s="234"/>
      <c r="C12" s="234"/>
      <c r="D12" s="234"/>
      <c r="E12" s="234"/>
      <c r="F12" s="234"/>
      <c r="G12" s="234"/>
      <c r="H12" s="83"/>
      <c r="I12" s="83"/>
      <c r="J12" s="83"/>
      <c r="K12" s="83"/>
      <c r="L12" s="83"/>
    </row>
    <row r="13" spans="1:12" ht="15.75">
      <c r="A13" s="234" t="s">
        <v>152</v>
      </c>
      <c r="B13" s="234"/>
      <c r="C13" s="234"/>
      <c r="D13" s="234"/>
      <c r="E13" s="234"/>
      <c r="F13" s="234"/>
      <c r="G13" s="234"/>
      <c r="H13" s="83"/>
      <c r="I13" s="83"/>
      <c r="J13" s="83"/>
      <c r="K13" s="83"/>
      <c r="L13" s="83"/>
    </row>
    <row r="14" spans="1:12">
      <c r="H14" s="83"/>
      <c r="I14" s="83"/>
      <c r="J14" s="83"/>
      <c r="K14" s="83"/>
      <c r="L14" s="83"/>
    </row>
    <row r="15" spans="1:12">
      <c r="A15" s="235" t="s">
        <v>0</v>
      </c>
      <c r="B15" s="232" t="s">
        <v>2</v>
      </c>
      <c r="C15" s="202"/>
      <c r="D15" s="232" t="s">
        <v>9</v>
      </c>
      <c r="E15" s="232" t="s">
        <v>3</v>
      </c>
      <c r="F15" s="232"/>
      <c r="G15" s="232" t="s">
        <v>8</v>
      </c>
      <c r="H15" s="83"/>
      <c r="I15" s="83"/>
      <c r="J15" s="83"/>
      <c r="K15" s="83"/>
      <c r="L15" s="83"/>
    </row>
    <row r="16" spans="1:12" ht="63.75">
      <c r="A16" s="235"/>
      <c r="B16" s="232"/>
      <c r="C16" s="202" t="s">
        <v>12</v>
      </c>
      <c r="D16" s="232"/>
      <c r="E16" s="202" t="s">
        <v>4</v>
      </c>
      <c r="F16" s="202" t="s">
        <v>5</v>
      </c>
      <c r="G16" s="232"/>
      <c r="H16" s="83"/>
      <c r="I16" s="83"/>
      <c r="J16" s="83"/>
      <c r="K16" s="83"/>
      <c r="L16" s="83"/>
    </row>
    <row r="17" spans="1:12">
      <c r="A17" s="203">
        <v>1</v>
      </c>
      <c r="B17" s="202">
        <v>2</v>
      </c>
      <c r="C17" s="202">
        <v>3</v>
      </c>
      <c r="D17" s="202">
        <v>4</v>
      </c>
      <c r="E17" s="202">
        <v>5</v>
      </c>
      <c r="F17" s="99">
        <v>6</v>
      </c>
      <c r="G17" s="202">
        <v>7</v>
      </c>
      <c r="H17" s="83"/>
      <c r="I17" s="83"/>
      <c r="J17" s="83"/>
      <c r="K17" s="83"/>
      <c r="L17" s="83"/>
    </row>
    <row r="18" spans="1:12" hidden="1">
      <c r="H18" s="83"/>
      <c r="I18" s="83"/>
      <c r="J18" s="83"/>
      <c r="K18" s="83"/>
      <c r="L18" s="83"/>
    </row>
    <row r="19" spans="1:12" hidden="1">
      <c r="H19" s="83"/>
      <c r="I19" s="83"/>
      <c r="J19" s="83"/>
      <c r="K19" s="83"/>
      <c r="L19" s="83"/>
    </row>
    <row r="20" spans="1:12" ht="160.5" customHeight="1">
      <c r="A20" s="116">
        <v>1</v>
      </c>
      <c r="B20" s="38" t="s">
        <v>161</v>
      </c>
      <c r="C20" s="23">
        <v>670</v>
      </c>
      <c r="D20" s="25">
        <v>4290</v>
      </c>
      <c r="E20" s="47">
        <f t="shared" ref="E20:E28" si="0">G20-F20</f>
        <v>5544</v>
      </c>
      <c r="F20" s="128">
        <f t="shared" ref="F20:F28" si="1">0.01*G20</f>
        <v>56</v>
      </c>
      <c r="G20" s="47">
        <v>5600</v>
      </c>
      <c r="H20" s="83"/>
      <c r="I20" s="83"/>
      <c r="J20" s="83"/>
      <c r="K20" s="83"/>
      <c r="L20" s="83"/>
    </row>
    <row r="21" spans="1:12" ht="110.25">
      <c r="A21" s="116">
        <v>2</v>
      </c>
      <c r="B21" s="38" t="s">
        <v>162</v>
      </c>
      <c r="C21" s="23">
        <v>1374</v>
      </c>
      <c r="D21" s="25">
        <v>6183</v>
      </c>
      <c r="E21" s="47">
        <f t="shared" si="0"/>
        <v>7821</v>
      </c>
      <c r="F21" s="47">
        <f t="shared" si="1"/>
        <v>79</v>
      </c>
      <c r="G21" s="128">
        <v>7900</v>
      </c>
      <c r="H21" s="83"/>
      <c r="I21" s="83"/>
      <c r="J21" s="83"/>
      <c r="K21" s="83"/>
      <c r="L21" s="83"/>
    </row>
    <row r="22" spans="1:12" ht="126">
      <c r="A22" s="100">
        <v>3</v>
      </c>
      <c r="B22" s="38" t="s">
        <v>163</v>
      </c>
      <c r="C22" s="23">
        <v>990</v>
      </c>
      <c r="D22" s="25">
        <v>4680</v>
      </c>
      <c r="E22" s="47">
        <f t="shared" si="0"/>
        <v>6039</v>
      </c>
      <c r="F22" s="47">
        <f t="shared" si="1"/>
        <v>61</v>
      </c>
      <c r="G22" s="204">
        <v>6100</v>
      </c>
      <c r="H22" s="83"/>
      <c r="I22" s="83"/>
      <c r="J22" s="83"/>
      <c r="K22" s="83"/>
      <c r="L22" s="83"/>
    </row>
    <row r="23" spans="1:12" ht="145.5" customHeight="1">
      <c r="A23" s="116">
        <v>4</v>
      </c>
      <c r="B23" s="38" t="s">
        <v>164</v>
      </c>
      <c r="C23" s="30">
        <v>990</v>
      </c>
      <c r="D23" s="25">
        <v>2970</v>
      </c>
      <c r="E23" s="47">
        <f t="shared" si="0"/>
        <v>4613.3999999999996</v>
      </c>
      <c r="F23" s="47">
        <f t="shared" si="1"/>
        <v>46.6</v>
      </c>
      <c r="G23" s="47">
        <v>4660</v>
      </c>
      <c r="H23" s="83"/>
      <c r="I23" s="83"/>
      <c r="J23" s="83"/>
      <c r="K23" s="83"/>
      <c r="L23" s="83"/>
    </row>
    <row r="24" spans="1:12" ht="141.75">
      <c r="A24" s="116">
        <v>5</v>
      </c>
      <c r="B24" s="133" t="s">
        <v>165</v>
      </c>
      <c r="C24" s="23">
        <v>490</v>
      </c>
      <c r="D24" s="25">
        <v>5280</v>
      </c>
      <c r="E24" s="47">
        <f t="shared" si="0"/>
        <v>6732</v>
      </c>
      <c r="F24" s="47">
        <f t="shared" si="1"/>
        <v>68</v>
      </c>
      <c r="G24" s="47">
        <v>6800</v>
      </c>
      <c r="H24" s="83"/>
      <c r="I24" s="83"/>
      <c r="J24" s="83"/>
      <c r="K24" s="83"/>
      <c r="L24" s="83"/>
    </row>
    <row r="25" spans="1:12" ht="141.75">
      <c r="A25" s="100">
        <v>6</v>
      </c>
      <c r="B25" s="95" t="s">
        <v>166</v>
      </c>
      <c r="C25" s="23">
        <v>272</v>
      </c>
      <c r="D25" s="30">
        <v>1260</v>
      </c>
      <c r="E25" s="47">
        <v>3431.9651899999999</v>
      </c>
      <c r="F25" s="47">
        <f>G25*0.01</f>
        <v>34.666315050505048</v>
      </c>
      <c r="G25" s="47">
        <f>E25*100/99</f>
        <v>3466.631505050505</v>
      </c>
      <c r="H25" s="83"/>
      <c r="I25" s="83"/>
      <c r="J25" s="83"/>
      <c r="K25" s="83"/>
      <c r="L25" s="83"/>
    </row>
    <row r="26" spans="1:12" ht="141.75">
      <c r="A26" s="116">
        <v>7</v>
      </c>
      <c r="B26" s="38" t="s">
        <v>167</v>
      </c>
      <c r="C26" s="23">
        <v>204</v>
      </c>
      <c r="D26" s="25">
        <v>1320</v>
      </c>
      <c r="E26" s="47">
        <f t="shared" si="0"/>
        <v>2725.6293900000001</v>
      </c>
      <c r="F26" s="128">
        <f t="shared" si="1"/>
        <v>27.531610000000001</v>
      </c>
      <c r="G26" s="47">
        <v>2753.1610000000001</v>
      </c>
      <c r="H26" s="93"/>
      <c r="I26" s="83"/>
      <c r="J26" s="83"/>
      <c r="K26" s="83"/>
      <c r="L26" s="83"/>
    </row>
    <row r="27" spans="1:12" ht="141.75">
      <c r="A27" s="116">
        <v>8</v>
      </c>
      <c r="B27" s="38" t="s">
        <v>168</v>
      </c>
      <c r="C27" s="23">
        <v>718</v>
      </c>
      <c r="D27" s="25">
        <v>6100</v>
      </c>
      <c r="E27" s="47">
        <f t="shared" si="0"/>
        <v>8143.0054199999995</v>
      </c>
      <c r="F27" s="47">
        <f t="shared" si="1"/>
        <v>82.252579999999995</v>
      </c>
      <c r="G27" s="47">
        <v>8225.2579999999998</v>
      </c>
      <c r="H27" s="93"/>
      <c r="I27" s="83"/>
      <c r="J27" s="83"/>
      <c r="K27" s="83"/>
      <c r="L27" s="83"/>
    </row>
    <row r="28" spans="1:12" ht="126">
      <c r="A28" s="100">
        <v>9</v>
      </c>
      <c r="B28" s="38" t="s">
        <v>169</v>
      </c>
      <c r="C28" s="23">
        <v>1094</v>
      </c>
      <c r="D28" s="25">
        <v>6576</v>
      </c>
      <c r="E28" s="47">
        <f t="shared" si="0"/>
        <v>4950</v>
      </c>
      <c r="F28" s="47">
        <f t="shared" si="1"/>
        <v>50</v>
      </c>
      <c r="G28" s="47">
        <v>5000</v>
      </c>
      <c r="H28" s="93"/>
      <c r="I28" s="83"/>
      <c r="J28" s="83"/>
      <c r="K28" s="83"/>
      <c r="L28" s="83"/>
    </row>
    <row r="29" spans="1:12" ht="15.75">
      <c r="A29" s="90"/>
      <c r="B29" s="70" t="s">
        <v>10</v>
      </c>
      <c r="C29" s="94">
        <f>SUM(C20:C28)</f>
        <v>6802</v>
      </c>
      <c r="D29" s="94">
        <f>SUM(D20:D28)</f>
        <v>38659</v>
      </c>
      <c r="E29" s="129">
        <f>SUM(E20:E28)</f>
        <v>50000.000000000007</v>
      </c>
      <c r="F29" s="129">
        <f>SUM(F20:F28)</f>
        <v>505.05050505050508</v>
      </c>
      <c r="G29" s="129">
        <f>SUM(G20:G28)</f>
        <v>50505.050505050509</v>
      </c>
      <c r="H29" s="83"/>
      <c r="I29" s="83"/>
      <c r="J29" s="83"/>
      <c r="K29" s="83"/>
      <c r="L29" s="83"/>
    </row>
    <row r="30" spans="1:12">
      <c r="A30" s="83"/>
      <c r="B30" s="83"/>
      <c r="C30" s="83"/>
      <c r="D30" s="83"/>
      <c r="E30" s="85"/>
      <c r="F30" s="83"/>
      <c r="G30" s="83"/>
      <c r="H30" s="83"/>
      <c r="I30" s="83"/>
      <c r="J30" s="83"/>
      <c r="K30" s="83"/>
      <c r="L30" s="83"/>
    </row>
    <row r="31" spans="1:12">
      <c r="A31" s="83"/>
      <c r="B31" s="83"/>
      <c r="C31" s="83"/>
      <c r="D31" s="83"/>
      <c r="E31" s="85"/>
      <c r="F31" s="83"/>
      <c r="G31" s="85"/>
      <c r="H31" s="85"/>
      <c r="I31" s="83"/>
      <c r="J31" s="83"/>
      <c r="K31" s="83"/>
      <c r="L31" s="83"/>
    </row>
    <row r="32" spans="1:12">
      <c r="E32" s="49"/>
      <c r="G32" s="175"/>
      <c r="I32" s="49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55118110236220474" bottom="0.55118110236220474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0"/>
  <sheetViews>
    <sheetView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9.5703125" customWidth="1"/>
    <col min="4" max="4" width="10.42578125" customWidth="1"/>
    <col min="5" max="5" width="14.140625" customWidth="1"/>
    <col min="6" max="6" width="11.85546875" customWidth="1"/>
    <col min="7" max="7" width="13.7109375" customWidth="1"/>
    <col min="8" max="9" width="12.7109375" bestFit="1" customWidth="1"/>
  </cols>
  <sheetData>
    <row r="1" spans="1:12">
      <c r="E1" s="44"/>
      <c r="F1" s="44"/>
      <c r="G1" s="44"/>
    </row>
    <row r="2" spans="1:12">
      <c r="E2" s="44"/>
      <c r="F2" s="44"/>
      <c r="G2" s="44"/>
    </row>
    <row r="3" spans="1:12" ht="15.75">
      <c r="B3" s="44"/>
      <c r="C3" s="44"/>
      <c r="D3" s="231" t="s">
        <v>189</v>
      </c>
      <c r="E3" s="231"/>
      <c r="F3" s="231"/>
      <c r="G3" s="123"/>
      <c r="H3" s="83"/>
      <c r="I3" s="83"/>
      <c r="J3" s="83"/>
      <c r="K3" s="83"/>
      <c r="L3" s="83"/>
    </row>
    <row r="4" spans="1:12" ht="15.75" hidden="1" customHeight="1">
      <c r="B4" s="44"/>
      <c r="C4" s="44"/>
      <c r="D4" s="123"/>
      <c r="E4" s="123" t="s">
        <v>38</v>
      </c>
      <c r="F4" s="123"/>
      <c r="G4" s="123"/>
      <c r="H4" s="83"/>
      <c r="I4" s="83"/>
      <c r="J4" s="83"/>
      <c r="K4" s="83"/>
      <c r="L4" s="83"/>
    </row>
    <row r="5" spans="1:12" ht="15.75" hidden="1" customHeight="1">
      <c r="B5" s="44"/>
      <c r="C5" s="44"/>
      <c r="D5" s="123" t="s">
        <v>14</v>
      </c>
      <c r="E5" s="123"/>
      <c r="F5" s="123"/>
      <c r="G5" s="123"/>
      <c r="H5" s="83"/>
      <c r="I5" s="83"/>
      <c r="J5" s="83"/>
      <c r="K5" s="83"/>
      <c r="L5" s="83"/>
    </row>
    <row r="6" spans="1:12" ht="12" hidden="1" customHeight="1">
      <c r="B6" s="44"/>
      <c r="C6" s="44"/>
      <c r="D6" s="123" t="s">
        <v>13</v>
      </c>
      <c r="E6" s="123"/>
      <c r="F6" s="123"/>
      <c r="G6" s="123"/>
      <c r="H6" s="83"/>
      <c r="I6" s="83"/>
      <c r="J6" s="83"/>
      <c r="K6" s="83"/>
      <c r="L6" s="83"/>
    </row>
    <row r="7" spans="1:12" ht="15.75">
      <c r="D7" s="246" t="s">
        <v>6</v>
      </c>
      <c r="E7" s="246"/>
      <c r="F7" s="246"/>
      <c r="G7" s="246"/>
      <c r="H7" s="83"/>
      <c r="I7" s="83"/>
      <c r="J7" s="83"/>
      <c r="K7" s="83"/>
      <c r="L7" s="83"/>
    </row>
    <row r="8" spans="1:12" ht="15.75">
      <c r="D8" s="231" t="s">
        <v>7</v>
      </c>
      <c r="E8" s="231"/>
      <c r="F8" s="231"/>
      <c r="G8" s="231"/>
      <c r="H8" s="83"/>
      <c r="I8" s="83"/>
      <c r="J8" s="83"/>
      <c r="K8" s="83"/>
      <c r="L8" s="83"/>
    </row>
    <row r="9" spans="1:12" ht="15.75">
      <c r="D9" s="231" t="s">
        <v>80</v>
      </c>
      <c r="E9" s="231"/>
      <c r="F9" s="231"/>
      <c r="G9" s="231"/>
      <c r="H9" s="83"/>
      <c r="I9" s="83"/>
      <c r="J9" s="83"/>
      <c r="K9" s="83"/>
      <c r="L9" s="83"/>
    </row>
    <row r="10" spans="1:12" ht="30.75" customHeight="1">
      <c r="D10" s="238" t="s">
        <v>97</v>
      </c>
      <c r="E10" s="238"/>
      <c r="F10" s="238"/>
      <c r="G10" s="238"/>
      <c r="H10" s="83"/>
      <c r="I10" s="83"/>
      <c r="J10" s="83"/>
      <c r="K10" s="83"/>
      <c r="L10" s="83"/>
    </row>
    <row r="11" spans="1:12">
      <c r="D11" s="233"/>
      <c r="E11" s="233"/>
      <c r="F11" s="233"/>
      <c r="G11" s="233"/>
      <c r="H11" s="83"/>
      <c r="I11" s="83"/>
      <c r="J11" s="83"/>
      <c r="K11" s="83"/>
      <c r="L11" s="83"/>
    </row>
    <row r="12" spans="1:12" ht="15.75">
      <c r="A12" s="234" t="s">
        <v>1</v>
      </c>
      <c r="B12" s="234"/>
      <c r="C12" s="234"/>
      <c r="D12" s="234"/>
      <c r="E12" s="234"/>
      <c r="F12" s="234"/>
      <c r="G12" s="234"/>
      <c r="H12" s="83"/>
      <c r="I12" s="83"/>
      <c r="J12" s="83"/>
      <c r="K12" s="83"/>
      <c r="L12" s="83"/>
    </row>
    <row r="13" spans="1:12" ht="15.75">
      <c r="A13" s="234" t="s">
        <v>153</v>
      </c>
      <c r="B13" s="234"/>
      <c r="C13" s="234"/>
      <c r="D13" s="234"/>
      <c r="E13" s="234"/>
      <c r="F13" s="234"/>
      <c r="G13" s="234"/>
      <c r="H13" s="83"/>
      <c r="I13" s="83"/>
      <c r="J13" s="83"/>
      <c r="K13" s="83"/>
      <c r="L13" s="83"/>
    </row>
    <row r="14" spans="1:12">
      <c r="H14" s="83"/>
      <c r="I14" s="83"/>
      <c r="J14" s="83"/>
      <c r="K14" s="83"/>
      <c r="L14" s="83"/>
    </row>
    <row r="15" spans="1:12">
      <c r="A15" s="235" t="s">
        <v>0</v>
      </c>
      <c r="B15" s="232" t="s">
        <v>2</v>
      </c>
      <c r="C15" s="202"/>
      <c r="D15" s="232" t="s">
        <v>9</v>
      </c>
      <c r="E15" s="232" t="s">
        <v>3</v>
      </c>
      <c r="F15" s="232"/>
      <c r="G15" s="232" t="s">
        <v>8</v>
      </c>
      <c r="H15" s="83"/>
      <c r="I15" s="83"/>
      <c r="J15" s="83"/>
      <c r="K15" s="83"/>
      <c r="L15" s="83"/>
    </row>
    <row r="16" spans="1:12" ht="63.75">
      <c r="A16" s="235"/>
      <c r="B16" s="232"/>
      <c r="C16" s="202" t="s">
        <v>12</v>
      </c>
      <c r="D16" s="232"/>
      <c r="E16" s="202" t="s">
        <v>4</v>
      </c>
      <c r="F16" s="202" t="s">
        <v>5</v>
      </c>
      <c r="G16" s="232"/>
      <c r="H16" s="83"/>
      <c r="I16" s="83"/>
      <c r="J16" s="83"/>
      <c r="K16" s="83"/>
      <c r="L16" s="83"/>
    </row>
    <row r="17" spans="1:12">
      <c r="A17" s="203">
        <v>1</v>
      </c>
      <c r="B17" s="202">
        <v>2</v>
      </c>
      <c r="C17" s="202">
        <v>3</v>
      </c>
      <c r="D17" s="202">
        <v>4</v>
      </c>
      <c r="E17" s="202">
        <v>5</v>
      </c>
      <c r="F17" s="99">
        <v>6</v>
      </c>
      <c r="G17" s="202">
        <v>7</v>
      </c>
      <c r="H17" s="83"/>
      <c r="I17" s="83"/>
      <c r="J17" s="83"/>
      <c r="K17" s="83"/>
      <c r="L17" s="83"/>
    </row>
    <row r="18" spans="1:12" ht="123.75" customHeight="1">
      <c r="A18" s="116">
        <v>1</v>
      </c>
      <c r="B18" s="38" t="s">
        <v>170</v>
      </c>
      <c r="C18" s="23">
        <v>670</v>
      </c>
      <c r="D18" s="25">
        <v>5360</v>
      </c>
      <c r="E18" s="47">
        <f t="shared" ref="E18:E24" si="0">G18-F18</f>
        <v>7920</v>
      </c>
      <c r="F18" s="128">
        <f t="shared" ref="F18:F24" si="1">G18*0.01</f>
        <v>80</v>
      </c>
      <c r="G18" s="47">
        <v>8000</v>
      </c>
      <c r="H18" s="83"/>
      <c r="I18" s="83"/>
      <c r="J18" s="83"/>
      <c r="K18" s="83"/>
      <c r="L18" s="83"/>
    </row>
    <row r="19" spans="1:12" ht="110.25">
      <c r="A19" s="100">
        <v>2</v>
      </c>
      <c r="B19" s="38" t="s">
        <v>171</v>
      </c>
      <c r="C19" s="23">
        <v>618</v>
      </c>
      <c r="D19" s="25">
        <v>3090</v>
      </c>
      <c r="E19" s="47">
        <f t="shared" si="0"/>
        <v>6435</v>
      </c>
      <c r="F19" s="128">
        <f t="shared" si="1"/>
        <v>65</v>
      </c>
      <c r="G19" s="204">
        <v>6500</v>
      </c>
      <c r="H19" s="83"/>
      <c r="I19" s="83"/>
      <c r="J19" s="83"/>
      <c r="K19" s="83"/>
      <c r="L19" s="83"/>
    </row>
    <row r="20" spans="1:12" ht="110.25">
      <c r="A20" s="100">
        <v>3</v>
      </c>
      <c r="B20" s="38" t="s">
        <v>172</v>
      </c>
      <c r="C20" s="23">
        <v>780</v>
      </c>
      <c r="D20" s="25">
        <v>3900</v>
      </c>
      <c r="E20" s="47">
        <f t="shared" si="0"/>
        <v>7920</v>
      </c>
      <c r="F20" s="128">
        <f t="shared" si="1"/>
        <v>80</v>
      </c>
      <c r="G20" s="204">
        <v>8000</v>
      </c>
      <c r="H20" s="83"/>
      <c r="I20" s="83"/>
      <c r="J20" s="83"/>
      <c r="K20" s="83"/>
      <c r="L20" s="83"/>
    </row>
    <row r="21" spans="1:12" ht="157.5">
      <c r="A21" s="116">
        <v>4</v>
      </c>
      <c r="B21" s="38" t="s">
        <v>173</v>
      </c>
      <c r="C21" s="30">
        <v>605</v>
      </c>
      <c r="D21" s="25">
        <v>2420</v>
      </c>
      <c r="E21" s="47">
        <f t="shared" si="0"/>
        <v>5544</v>
      </c>
      <c r="F21" s="128">
        <f t="shared" si="1"/>
        <v>56</v>
      </c>
      <c r="G21" s="47">
        <v>5600</v>
      </c>
      <c r="H21" s="83"/>
      <c r="I21" s="83"/>
      <c r="J21" s="83"/>
      <c r="K21" s="83"/>
      <c r="L21" s="83"/>
    </row>
    <row r="22" spans="1:12" ht="157.5">
      <c r="A22" s="116">
        <v>5</v>
      </c>
      <c r="B22" s="38" t="s">
        <v>174</v>
      </c>
      <c r="C22" s="30">
        <v>480</v>
      </c>
      <c r="D22" s="25">
        <v>720</v>
      </c>
      <c r="E22" s="47">
        <f t="shared" si="0"/>
        <v>3267</v>
      </c>
      <c r="F22" s="128">
        <f t="shared" si="1"/>
        <v>33</v>
      </c>
      <c r="G22" s="47">
        <v>3300</v>
      </c>
      <c r="H22" s="83"/>
      <c r="I22" s="83"/>
      <c r="J22" s="83"/>
      <c r="K22" s="83"/>
      <c r="L22" s="83"/>
    </row>
    <row r="23" spans="1:12" ht="157.5">
      <c r="A23" s="100">
        <v>6</v>
      </c>
      <c r="B23" s="133" t="s">
        <v>175</v>
      </c>
      <c r="C23" s="23">
        <v>580</v>
      </c>
      <c r="D23" s="25">
        <v>2900</v>
      </c>
      <c r="E23" s="47">
        <v>4460</v>
      </c>
      <c r="F23" s="128">
        <f>G23*0.01</f>
        <v>45.050505050505052</v>
      </c>
      <c r="G23" s="47">
        <f>E23*100/99</f>
        <v>4505.0505050505053</v>
      </c>
      <c r="H23" s="83"/>
      <c r="I23" s="83"/>
      <c r="J23" s="83"/>
      <c r="K23" s="83"/>
      <c r="L23" s="83"/>
    </row>
    <row r="24" spans="1:12" ht="157.5">
      <c r="A24" s="116">
        <v>7</v>
      </c>
      <c r="B24" s="95" t="s">
        <v>176</v>
      </c>
      <c r="C24" s="23">
        <v>220</v>
      </c>
      <c r="D24" s="30">
        <v>1760</v>
      </c>
      <c r="E24" s="47">
        <f t="shared" si="0"/>
        <v>3465</v>
      </c>
      <c r="F24" s="128">
        <f t="shared" si="1"/>
        <v>35</v>
      </c>
      <c r="G24" s="47">
        <v>3500</v>
      </c>
      <c r="H24" s="83"/>
      <c r="I24" s="83"/>
      <c r="J24" s="83"/>
      <c r="K24" s="83"/>
      <c r="L24" s="83"/>
    </row>
    <row r="25" spans="1:12" ht="141.75">
      <c r="A25" s="116">
        <v>8</v>
      </c>
      <c r="B25" s="38" t="s">
        <v>182</v>
      </c>
      <c r="C25" s="23">
        <v>770</v>
      </c>
      <c r="D25" s="25">
        <v>5400</v>
      </c>
      <c r="E25" s="47">
        <f>G25-F25</f>
        <v>7425</v>
      </c>
      <c r="F25" s="128">
        <f>G25*0.01</f>
        <v>75</v>
      </c>
      <c r="G25" s="47">
        <v>7500</v>
      </c>
      <c r="H25" s="83"/>
      <c r="I25" s="83"/>
      <c r="J25" s="83"/>
      <c r="K25" s="83"/>
      <c r="L25" s="83"/>
    </row>
    <row r="26" spans="1:12" ht="158.25" customHeight="1">
      <c r="A26" s="116">
        <v>9</v>
      </c>
      <c r="B26" s="95" t="s">
        <v>183</v>
      </c>
      <c r="C26" s="23">
        <v>230</v>
      </c>
      <c r="D26" s="30">
        <v>1800</v>
      </c>
      <c r="E26" s="47">
        <f>G26-F26</f>
        <v>3564</v>
      </c>
      <c r="F26" s="128">
        <f>G26*0.01</f>
        <v>36</v>
      </c>
      <c r="G26" s="47">
        <v>3600</v>
      </c>
      <c r="H26" s="83"/>
      <c r="I26" s="83"/>
      <c r="J26" s="83"/>
      <c r="K26" s="83"/>
      <c r="L26" s="83"/>
    </row>
    <row r="27" spans="1:12" ht="15.75">
      <c r="A27" s="90"/>
      <c r="B27" s="70" t="s">
        <v>10</v>
      </c>
      <c r="C27" s="94">
        <f>SUM(C18:C26)</f>
        <v>4953</v>
      </c>
      <c r="D27" s="94">
        <f>SUM(D18:D26)</f>
        <v>27350</v>
      </c>
      <c r="E27" s="129">
        <f>SUM(E18:E26)</f>
        <v>50000</v>
      </c>
      <c r="F27" s="129">
        <f>SUM(F18:F26)</f>
        <v>505.05050505050508</v>
      </c>
      <c r="G27" s="129">
        <f>SUM(G18:G26)</f>
        <v>50505.050505050502</v>
      </c>
      <c r="H27" s="83"/>
      <c r="I27" s="83"/>
      <c r="J27" s="83"/>
      <c r="K27" s="83"/>
      <c r="L27" s="83"/>
    </row>
    <row r="28" spans="1:12">
      <c r="A28" s="83"/>
      <c r="B28" s="83"/>
      <c r="C28" s="83"/>
      <c r="D28" s="83"/>
      <c r="E28" s="85"/>
      <c r="F28" s="83"/>
      <c r="G28" s="83"/>
      <c r="H28" s="83"/>
      <c r="I28" s="83"/>
      <c r="J28" s="83"/>
      <c r="K28" s="83"/>
      <c r="L28" s="83"/>
    </row>
    <row r="29" spans="1:12">
      <c r="A29" s="83"/>
      <c r="B29" s="83"/>
      <c r="C29" s="83"/>
      <c r="D29" s="83"/>
      <c r="E29" s="83"/>
      <c r="F29" s="83"/>
      <c r="G29" s="85"/>
      <c r="H29" s="85"/>
      <c r="I29" s="83"/>
      <c r="J29" s="83"/>
      <c r="K29" s="83"/>
      <c r="L29" s="83"/>
    </row>
    <row r="30" spans="1:12">
      <c r="E30" s="49"/>
      <c r="G30" s="175"/>
      <c r="I30" s="49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55118110236220474" bottom="0.55118110236220474" header="0.31496062992125984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0"/>
  <sheetViews>
    <sheetView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44"/>
      <c r="F1" s="44"/>
      <c r="G1" s="44"/>
    </row>
    <row r="2" spans="1:12">
      <c r="E2" s="44"/>
      <c r="F2" s="44"/>
      <c r="G2" s="44"/>
    </row>
    <row r="3" spans="1:12" ht="15.75">
      <c r="B3" s="44"/>
      <c r="C3" s="44"/>
      <c r="D3" s="231" t="s">
        <v>190</v>
      </c>
      <c r="E3" s="231"/>
      <c r="F3" s="231"/>
      <c r="G3" s="123"/>
      <c r="H3" s="83"/>
      <c r="I3" s="83"/>
      <c r="J3" s="83"/>
      <c r="K3" s="83"/>
      <c r="L3" s="83"/>
    </row>
    <row r="4" spans="1:12" ht="15.75" hidden="1" customHeight="1">
      <c r="B4" s="44"/>
      <c r="C4" s="44"/>
      <c r="D4" s="123"/>
      <c r="E4" s="123" t="s">
        <v>38</v>
      </c>
      <c r="F4" s="123"/>
      <c r="G4" s="123"/>
      <c r="H4" s="83"/>
      <c r="I4" s="83"/>
      <c r="J4" s="83"/>
      <c r="K4" s="83"/>
      <c r="L4" s="83"/>
    </row>
    <row r="5" spans="1:12" ht="15.75" hidden="1" customHeight="1">
      <c r="B5" s="44"/>
      <c r="C5" s="44"/>
      <c r="D5" s="123" t="s">
        <v>14</v>
      </c>
      <c r="E5" s="123"/>
      <c r="F5" s="123"/>
      <c r="G5" s="123"/>
      <c r="H5" s="83"/>
      <c r="I5" s="83"/>
      <c r="J5" s="83"/>
      <c r="K5" s="83"/>
      <c r="L5" s="83"/>
    </row>
    <row r="6" spans="1:12" ht="12" hidden="1" customHeight="1">
      <c r="B6" s="44"/>
      <c r="C6" s="44"/>
      <c r="D6" s="123" t="s">
        <v>13</v>
      </c>
      <c r="E6" s="123"/>
      <c r="F6" s="123"/>
      <c r="G6" s="123"/>
      <c r="H6" s="83"/>
      <c r="I6" s="83"/>
      <c r="J6" s="83"/>
      <c r="K6" s="83"/>
      <c r="L6" s="83"/>
    </row>
    <row r="7" spans="1:12" ht="15.75">
      <c r="D7" s="246" t="s">
        <v>6</v>
      </c>
      <c r="E7" s="246"/>
      <c r="F7" s="246"/>
      <c r="G7" s="246"/>
      <c r="H7" s="83"/>
      <c r="I7" s="83"/>
      <c r="J7" s="83"/>
      <c r="K7" s="83"/>
      <c r="L7" s="83"/>
    </row>
    <row r="8" spans="1:12" ht="15.75">
      <c r="D8" s="231" t="s">
        <v>7</v>
      </c>
      <c r="E8" s="231"/>
      <c r="F8" s="231"/>
      <c r="G8" s="231"/>
      <c r="H8" s="83"/>
      <c r="I8" s="83"/>
      <c r="J8" s="83"/>
      <c r="K8" s="83"/>
      <c r="L8" s="83"/>
    </row>
    <row r="9" spans="1:12" ht="15.75">
      <c r="D9" s="231" t="s">
        <v>80</v>
      </c>
      <c r="E9" s="231"/>
      <c r="F9" s="231"/>
      <c r="G9" s="231"/>
      <c r="H9" s="83"/>
      <c r="I9" s="83"/>
      <c r="J9" s="83"/>
      <c r="K9" s="83"/>
      <c r="L9" s="83"/>
    </row>
    <row r="10" spans="1:12" ht="30.75" customHeight="1">
      <c r="D10" s="238" t="s">
        <v>97</v>
      </c>
      <c r="E10" s="238"/>
      <c r="F10" s="238"/>
      <c r="G10" s="238"/>
      <c r="H10" s="83"/>
      <c r="I10" s="83"/>
      <c r="J10" s="83"/>
      <c r="K10" s="83"/>
      <c r="L10" s="83"/>
    </row>
    <row r="11" spans="1:12">
      <c r="D11" s="233"/>
      <c r="E11" s="233"/>
      <c r="F11" s="233"/>
      <c r="G11" s="233"/>
      <c r="H11" s="83"/>
      <c r="I11" s="83"/>
      <c r="J11" s="83"/>
      <c r="K11" s="83"/>
      <c r="L11" s="83"/>
    </row>
    <row r="12" spans="1:12" ht="15.75">
      <c r="A12" s="234" t="s">
        <v>1</v>
      </c>
      <c r="B12" s="234"/>
      <c r="C12" s="234"/>
      <c r="D12" s="234"/>
      <c r="E12" s="234"/>
      <c r="F12" s="234"/>
      <c r="G12" s="234"/>
      <c r="H12" s="83"/>
      <c r="I12" s="83"/>
      <c r="J12" s="83"/>
      <c r="K12" s="83"/>
      <c r="L12" s="83"/>
    </row>
    <row r="13" spans="1:12" ht="15.75">
      <c r="A13" s="234" t="s">
        <v>154</v>
      </c>
      <c r="B13" s="234"/>
      <c r="C13" s="234"/>
      <c r="D13" s="234"/>
      <c r="E13" s="234"/>
      <c r="F13" s="234"/>
      <c r="G13" s="234"/>
      <c r="H13" s="83"/>
      <c r="I13" s="83"/>
      <c r="J13" s="83"/>
      <c r="K13" s="83"/>
      <c r="L13" s="83"/>
    </row>
    <row r="14" spans="1:12">
      <c r="H14" s="83"/>
      <c r="I14" s="83"/>
      <c r="J14" s="83"/>
      <c r="K14" s="83"/>
      <c r="L14" s="83"/>
    </row>
    <row r="15" spans="1:12">
      <c r="A15" s="235" t="s">
        <v>0</v>
      </c>
      <c r="B15" s="232" t="s">
        <v>2</v>
      </c>
      <c r="C15" s="202"/>
      <c r="D15" s="232" t="s">
        <v>9</v>
      </c>
      <c r="E15" s="232" t="s">
        <v>3</v>
      </c>
      <c r="F15" s="232"/>
      <c r="G15" s="232" t="s">
        <v>8</v>
      </c>
      <c r="H15" s="83"/>
      <c r="I15" s="83"/>
      <c r="J15" s="83"/>
      <c r="K15" s="83"/>
      <c r="L15" s="83"/>
    </row>
    <row r="16" spans="1:12" ht="63.75">
      <c r="A16" s="235"/>
      <c r="B16" s="232"/>
      <c r="C16" s="202" t="s">
        <v>12</v>
      </c>
      <c r="D16" s="232"/>
      <c r="E16" s="202" t="s">
        <v>4</v>
      </c>
      <c r="F16" s="202" t="s">
        <v>5</v>
      </c>
      <c r="G16" s="232"/>
      <c r="H16" s="83"/>
      <c r="I16" s="83"/>
      <c r="J16" s="83"/>
      <c r="K16" s="83"/>
      <c r="L16" s="83"/>
    </row>
    <row r="17" spans="1:12">
      <c r="A17" s="203">
        <v>1</v>
      </c>
      <c r="B17" s="202">
        <v>2</v>
      </c>
      <c r="C17" s="202">
        <v>3</v>
      </c>
      <c r="D17" s="202">
        <v>4</v>
      </c>
      <c r="E17" s="202">
        <v>5</v>
      </c>
      <c r="F17" s="99">
        <v>6</v>
      </c>
      <c r="G17" s="202">
        <v>7</v>
      </c>
      <c r="H17" s="83"/>
      <c r="I17" s="83"/>
      <c r="J17" s="83"/>
      <c r="K17" s="83"/>
      <c r="L17" s="83"/>
    </row>
    <row r="18" spans="1:12" ht="110.25">
      <c r="A18" s="116">
        <v>1</v>
      </c>
      <c r="B18" s="38" t="s">
        <v>177</v>
      </c>
      <c r="C18" s="23">
        <v>498</v>
      </c>
      <c r="D18" s="180">
        <v>2490</v>
      </c>
      <c r="E18" s="47">
        <f>G18-F18</f>
        <v>5940</v>
      </c>
      <c r="F18" s="128">
        <f t="shared" ref="F18:F23" si="0">G18*0.01</f>
        <v>60</v>
      </c>
      <c r="G18" s="47">
        <v>6000</v>
      </c>
      <c r="H18" s="83"/>
      <c r="I18" s="83"/>
      <c r="J18" s="83"/>
      <c r="K18" s="83"/>
      <c r="L18" s="83"/>
    </row>
    <row r="19" spans="1:12" ht="110.25">
      <c r="A19" s="116">
        <v>2</v>
      </c>
      <c r="B19" s="205" t="s">
        <v>178</v>
      </c>
      <c r="C19" s="23">
        <v>380</v>
      </c>
      <c r="D19" s="180">
        <v>4200</v>
      </c>
      <c r="E19" s="47">
        <f>G19-F19</f>
        <v>5346</v>
      </c>
      <c r="F19" s="128">
        <f t="shared" si="0"/>
        <v>54</v>
      </c>
      <c r="G19" s="47">
        <v>5400</v>
      </c>
      <c r="H19" s="83"/>
      <c r="I19" s="83"/>
      <c r="J19" s="83"/>
      <c r="K19" s="83"/>
      <c r="L19" s="83"/>
    </row>
    <row r="20" spans="1:12" ht="141.75">
      <c r="A20" s="116">
        <v>3</v>
      </c>
      <c r="B20" s="211" t="s">
        <v>179</v>
      </c>
      <c r="C20" s="87">
        <v>1210</v>
      </c>
      <c r="D20" s="79">
        <v>9700</v>
      </c>
      <c r="E20" s="47">
        <f>G20-F20</f>
        <v>12870</v>
      </c>
      <c r="F20" s="128">
        <f t="shared" si="0"/>
        <v>130</v>
      </c>
      <c r="G20" s="47">
        <v>13000</v>
      </c>
      <c r="H20" s="83"/>
      <c r="I20" s="83"/>
      <c r="J20" s="83"/>
      <c r="K20" s="83"/>
      <c r="L20" s="83"/>
    </row>
    <row r="21" spans="1:12" ht="110.25">
      <c r="A21" s="116">
        <v>4</v>
      </c>
      <c r="B21" s="211" t="s">
        <v>180</v>
      </c>
      <c r="C21" s="87">
        <v>644</v>
      </c>
      <c r="D21" s="79">
        <v>3864</v>
      </c>
      <c r="E21" s="47">
        <f>G21-F21</f>
        <v>5445</v>
      </c>
      <c r="F21" s="128">
        <f t="shared" si="0"/>
        <v>55</v>
      </c>
      <c r="G21" s="47">
        <v>5500</v>
      </c>
      <c r="H21" s="83"/>
      <c r="I21" s="83"/>
      <c r="J21" s="83"/>
      <c r="K21" s="83"/>
      <c r="L21" s="83"/>
    </row>
    <row r="22" spans="1:12" ht="157.5" customHeight="1">
      <c r="A22" s="116">
        <v>5</v>
      </c>
      <c r="B22" s="211" t="s">
        <v>181</v>
      </c>
      <c r="C22" s="87">
        <v>240</v>
      </c>
      <c r="D22" s="79">
        <v>1920</v>
      </c>
      <c r="E22" s="47">
        <f>G22-F22</f>
        <v>3465</v>
      </c>
      <c r="F22" s="128">
        <f t="shared" si="0"/>
        <v>35</v>
      </c>
      <c r="G22" s="47">
        <v>3500</v>
      </c>
      <c r="H22" s="83"/>
      <c r="I22" s="83"/>
      <c r="J22" s="83"/>
      <c r="K22" s="83"/>
      <c r="L22" s="83"/>
    </row>
    <row r="23" spans="1:12" ht="141.75">
      <c r="A23" s="116">
        <v>6</v>
      </c>
      <c r="B23" s="216" t="s">
        <v>184</v>
      </c>
      <c r="C23" s="30">
        <v>950</v>
      </c>
      <c r="D23" s="8">
        <v>9500</v>
      </c>
      <c r="E23" s="48">
        <f>12103.57427+1365.42573</f>
        <v>13469</v>
      </c>
      <c r="F23" s="48">
        <f t="shared" si="0"/>
        <v>136.05050505050505</v>
      </c>
      <c r="G23" s="8">
        <f>E23*100/99</f>
        <v>13605.050505050505</v>
      </c>
      <c r="H23" s="83"/>
      <c r="I23" s="83"/>
      <c r="J23" s="83"/>
      <c r="K23" s="83"/>
      <c r="L23" s="83"/>
    </row>
    <row r="24" spans="1:12" ht="141.75">
      <c r="A24" s="116">
        <v>7</v>
      </c>
      <c r="B24" s="38" t="s">
        <v>160</v>
      </c>
      <c r="C24" s="23">
        <v>508</v>
      </c>
      <c r="D24" s="25">
        <v>2550</v>
      </c>
      <c r="E24" s="47">
        <f>G24-F24</f>
        <v>3465</v>
      </c>
      <c r="F24" s="128">
        <f>0.01*G24</f>
        <v>35</v>
      </c>
      <c r="G24" s="47">
        <v>3500</v>
      </c>
      <c r="H24" s="83"/>
      <c r="I24" s="83"/>
      <c r="J24" s="83"/>
      <c r="K24" s="83"/>
      <c r="L24" s="83"/>
    </row>
    <row r="25" spans="1:12" ht="15.75">
      <c r="A25" s="90"/>
      <c r="B25" s="70" t="s">
        <v>10</v>
      </c>
      <c r="C25" s="8">
        <f>SUM(C18:C24)</f>
        <v>4430</v>
      </c>
      <c r="D25" s="8">
        <f>SUM(D18:D24)</f>
        <v>34224</v>
      </c>
      <c r="E25" s="48">
        <f>SUM(E18:E24)</f>
        <v>50000</v>
      </c>
      <c r="F25" s="48">
        <f>SUM(F18:F24)</f>
        <v>505.05050505050508</v>
      </c>
      <c r="G25" s="48">
        <f>SUM(G18:G24)</f>
        <v>50505.050505050502</v>
      </c>
      <c r="H25" s="83"/>
      <c r="I25" s="83"/>
      <c r="J25" s="83"/>
      <c r="K25" s="83"/>
      <c r="L25" s="83"/>
    </row>
    <row r="26" spans="1:12">
      <c r="A26" s="83"/>
      <c r="B26" s="83"/>
      <c r="C26" s="83"/>
      <c r="D26" s="83"/>
      <c r="E26" s="85"/>
      <c r="F26" s="83"/>
      <c r="G26" s="83"/>
      <c r="H26" s="83"/>
      <c r="I26" s="83"/>
      <c r="J26" s="83"/>
      <c r="K26" s="83"/>
      <c r="L26" s="83"/>
    </row>
    <row r="27" spans="1:12">
      <c r="A27" s="83"/>
      <c r="B27" s="83"/>
      <c r="C27" s="83"/>
      <c r="D27" s="83"/>
      <c r="E27" s="83"/>
      <c r="F27" s="83"/>
      <c r="G27" s="85"/>
      <c r="H27" s="85"/>
      <c r="I27" s="83"/>
      <c r="J27" s="83"/>
      <c r="K27" s="83"/>
      <c r="L27" s="83"/>
    </row>
    <row r="28" spans="1:12">
      <c r="E28" s="49"/>
      <c r="G28" s="175"/>
      <c r="I28" s="49"/>
    </row>
    <row r="30" spans="1:12">
      <c r="E30" s="49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2020г</vt:lpstr>
      <vt:lpstr>2021 год</vt:lpstr>
      <vt:lpstr>2022 год   (2)</vt:lpstr>
      <vt:lpstr>2023 год кап.рем</vt:lpstr>
      <vt:lpstr>2024 </vt:lpstr>
      <vt:lpstr>2025 </vt:lpstr>
      <vt:lpstr>2026</vt:lpstr>
      <vt:lpstr>2027</vt:lpstr>
      <vt:lpstr>2028</vt:lpstr>
      <vt:lpstr>Сведения о показателях</vt:lpstr>
      <vt:lpstr>Перечень основных мероприятий</vt:lpstr>
      <vt:lpstr>Ресурсное обеспечение техника</vt:lpstr>
      <vt:lpstr>2024 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2023-11-17T11:55:06Z</cp:lastPrinted>
  <dcterms:created xsi:type="dcterms:W3CDTF">1996-10-08T23:32:33Z</dcterms:created>
  <dcterms:modified xsi:type="dcterms:W3CDTF">2023-11-17T13:56:36Z</dcterms:modified>
</cp:coreProperties>
</file>